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7/"/>
    </mc:Choice>
  </mc:AlternateContent>
  <xr:revisionPtr revIDLastSave="355" documentId="8_{624CB44F-547F-4F75-BABA-84F1C73E0C81}" xr6:coauthVersionLast="47" xr6:coauthVersionMax="47" xr10:uidLastSave="{B7AB4FE4-702C-4C36-A290-E5492C55001B}"/>
  <bookViews>
    <workbookView xWindow="-110" yWindow="-110" windowWidth="19420" windowHeight="10300" xr2:uid="{00000000-000D-0000-FFFF-FFFF00000000}"/>
  </bookViews>
  <sheets>
    <sheet name="Total Raisins" sheetId="1" r:id="rId1"/>
    <sheet name="Thompsons" sheetId="4" r:id="rId2"/>
    <sheet name="Flame" sheetId="11" r:id="rId3"/>
    <sheet name="SA Sultana" sheetId="5" r:id="rId4"/>
    <sheet name="OR Sultana" sheetId="10" r:id="rId5"/>
    <sheet name="Goldens" sheetId="7" r:id="rId6"/>
    <sheet name="Currants" sheetId="9" r:id="rId7"/>
    <sheet name="Other" sheetId="12" r:id="rId8"/>
    <sheet name=" Specific add product detail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0" l="1"/>
  <c r="I12" i="10" s="1"/>
  <c r="I85" i="11"/>
  <c r="I86" i="11" s="1"/>
  <c r="I47" i="10"/>
  <c r="I122" i="10"/>
  <c r="I123" i="10" s="1"/>
  <c r="I122" i="5"/>
  <c r="I123" i="5" s="1"/>
  <c r="I47" i="5"/>
  <c r="I48" i="5" s="1"/>
  <c r="I49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49" i="10"/>
  <c r="I48" i="10"/>
  <c r="I10" i="10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D48" i="5" l="1"/>
  <c r="D11" i="4"/>
  <c r="D48" i="4"/>
  <c r="E48" i="4"/>
  <c r="E11" i="4" s="1"/>
  <c r="F11" i="4" s="1"/>
  <c r="F49" i="4"/>
  <c r="F48" i="4" l="1"/>
  <c r="H123" i="9"/>
  <c r="L123" i="1"/>
  <c r="L122" i="1"/>
  <c r="L121" i="1"/>
  <c r="L120" i="1"/>
  <c r="I121" i="1"/>
  <c r="I122" i="1" s="1"/>
  <c r="I123" i="1" s="1"/>
  <c r="L86" i="1"/>
  <c r="L85" i="1"/>
  <c r="L84" i="1"/>
  <c r="L83" i="1"/>
  <c r="I86" i="1"/>
  <c r="I85" i="1"/>
  <c r="L47" i="1"/>
  <c r="L46" i="1"/>
  <c r="I47" i="1"/>
  <c r="I48" i="1" s="1"/>
  <c r="I49" i="1" s="1"/>
  <c r="L12" i="1"/>
  <c r="F85" i="1"/>
  <c r="F83" i="1"/>
  <c r="G83" i="1" s="1"/>
  <c r="F48" i="1"/>
  <c r="F47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G120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G46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G124" i="9" s="1"/>
  <c r="G125" i="9" s="1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G83" i="10" s="1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K46" i="1" l="1"/>
  <c r="G47" i="9"/>
  <c r="H47" i="9" s="1"/>
  <c r="G126" i="9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H86" i="10" s="1"/>
  <c r="K120" i="1"/>
  <c r="K83" i="1"/>
  <c r="H46" i="1"/>
  <c r="G47" i="1"/>
  <c r="K47" i="1" s="1"/>
  <c r="G84" i="1"/>
  <c r="K84" i="1" s="1"/>
  <c r="G121" i="1"/>
  <c r="K121" i="1" s="1"/>
  <c r="G84" i="12"/>
  <c r="G85" i="12" s="1"/>
  <c r="G86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H83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G9" i="4" s="1"/>
  <c r="L10" i="1"/>
  <c r="L9" i="1"/>
  <c r="I10" i="1"/>
  <c r="I11" i="1" s="1"/>
  <c r="I12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9" i="1" s="1"/>
  <c r="G49" i="9" l="1"/>
  <c r="H49" i="9" s="1"/>
  <c r="H48" i="9"/>
  <c r="G85" i="7"/>
  <c r="H84" i="7"/>
  <c r="G87" i="10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84" i="12"/>
  <c r="G87" i="12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H86" i="12"/>
  <c r="G50" i="9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H84" i="10"/>
  <c r="G122" i="1"/>
  <c r="G123" i="1" s="1"/>
  <c r="H121" i="1"/>
  <c r="H84" i="1"/>
  <c r="G85" i="1"/>
  <c r="G86" i="1" s="1"/>
  <c r="H47" i="1"/>
  <c r="G48" i="1"/>
  <c r="G49" i="1" s="1"/>
  <c r="G11" i="12"/>
  <c r="H121" i="9"/>
  <c r="G122" i="12"/>
  <c r="G123" i="12" s="1"/>
  <c r="H121" i="12"/>
  <c r="H47" i="12"/>
  <c r="G48" i="12"/>
  <c r="G49" i="12" s="1"/>
  <c r="H85" i="12"/>
  <c r="H84" i="9"/>
  <c r="G85" i="9"/>
  <c r="G86" i="9" s="1"/>
  <c r="H122" i="9"/>
  <c r="H10" i="9"/>
  <c r="G11" i="9"/>
  <c r="G12" i="9" s="1"/>
  <c r="H47" i="11"/>
  <c r="G48" i="11"/>
  <c r="G49" i="11" s="1"/>
  <c r="H10" i="11"/>
  <c r="G11" i="11"/>
  <c r="G12" i="11" s="1"/>
  <c r="G122" i="11"/>
  <c r="G123" i="11" s="1"/>
  <c r="H121" i="11"/>
  <c r="G85" i="11"/>
  <c r="G86" i="11" s="1"/>
  <c r="H84" i="11"/>
  <c r="G11" i="10"/>
  <c r="G12" i="10" s="1"/>
  <c r="H10" i="10"/>
  <c r="H85" i="10"/>
  <c r="H47" i="10"/>
  <c r="G48" i="10"/>
  <c r="G49" i="10" s="1"/>
  <c r="G122" i="10"/>
  <c r="G123" i="10" s="1"/>
  <c r="H121" i="10"/>
  <c r="G11" i="5"/>
  <c r="G12" i="5" s="1"/>
  <c r="H10" i="5"/>
  <c r="G85" i="5"/>
  <c r="G86" i="5" s="1"/>
  <c r="H84" i="5"/>
  <c r="H47" i="5"/>
  <c r="G48" i="5"/>
  <c r="G49" i="5" s="1"/>
  <c r="G122" i="5"/>
  <c r="G123" i="5" s="1"/>
  <c r="H121" i="5"/>
  <c r="G11" i="7"/>
  <c r="G12" i="7" s="1"/>
  <c r="H10" i="7"/>
  <c r="G122" i="7"/>
  <c r="G48" i="7"/>
  <c r="G49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H86" i="9" l="1"/>
  <c r="G87" i="9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H122" i="7"/>
  <c r="G123" i="7"/>
  <c r="G13" i="7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H12" i="7"/>
  <c r="H85" i="7"/>
  <c r="G86" i="7"/>
  <c r="H12" i="10"/>
  <c r="G13" i="10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H123" i="10"/>
  <c r="G124" i="10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H49" i="10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H123" i="5"/>
  <c r="G124" i="5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H86" i="5"/>
  <c r="G87" i="5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H86" i="11"/>
  <c r="G87" i="1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H123" i="11"/>
  <c r="G124" i="11"/>
  <c r="G125" i="11" s="1"/>
  <c r="G126" i="11" s="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G13" i="1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H12" i="11"/>
  <c r="H49" i="11"/>
  <c r="G50" i="1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87" i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K86" i="1"/>
  <c r="H86" i="1"/>
  <c r="G124" i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K123" i="1"/>
  <c r="H123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K49" i="1"/>
  <c r="H49" i="1"/>
  <c r="G50" i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H49" i="5"/>
  <c r="G50" i="5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H12" i="5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H123" i="12"/>
  <c r="G124" i="12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H49" i="12"/>
  <c r="G50" i="12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H11" i="12"/>
  <c r="G12" i="12"/>
  <c r="H12" i="9"/>
  <c r="G13" i="9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H49" i="7"/>
  <c r="G50" i="7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H122" i="1"/>
  <c r="K122" i="1"/>
  <c r="H85" i="1"/>
  <c r="K85" i="1"/>
  <c r="H48" i="1"/>
  <c r="K48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85" i="4"/>
  <c r="G86" i="4" s="1"/>
  <c r="H84" i="4"/>
  <c r="H47" i="4"/>
  <c r="G11" i="4"/>
  <c r="G12" i="4" s="1"/>
  <c r="H10" i="4"/>
  <c r="H11" i="1"/>
  <c r="H86" i="4" l="1"/>
  <c r="G87" i="4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H123" i="4"/>
  <c r="G124" i="4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H86" i="7"/>
  <c r="G87" i="7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H123" i="7"/>
  <c r="G124" i="7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H12" i="1"/>
  <c r="K12" i="1"/>
  <c r="H12" i="4"/>
  <c r="G13" i="4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H12" i="12"/>
  <c r="G13" i="12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H122" i="4"/>
  <c r="H85" i="4"/>
  <c r="H11" i="4"/>
  <c r="G48" i="4"/>
  <c r="G49" i="4" l="1"/>
  <c r="H48" i="4"/>
  <c r="H49" i="4" l="1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</calcChain>
</file>

<file path=xl/sharedStrings.xml><?xml version="1.0" encoding="utf-8"?>
<sst xmlns="http://schemas.openxmlformats.org/spreadsheetml/2006/main" count="2782" uniqueCount="171">
  <si>
    <t>TOTAL RAISINS: 
WEEKLY PRODUCER DELIVERIES</t>
  </si>
  <si>
    <t>PLEASE NOTE:</t>
  </si>
  <si>
    <t>Publication Date: 2026/02/19</t>
  </si>
  <si>
    <t>The comparisons made with previous years are only indicative.</t>
  </si>
  <si>
    <t>2025/2026 Season</t>
  </si>
  <si>
    <t>Comparison with Previous Year</t>
  </si>
  <si>
    <t>Comparison with 3 Year Average</t>
  </si>
  <si>
    <t>It is only an indication of how the crop is delivered at commercial premises between years.</t>
  </si>
  <si>
    <t>Progressive: 19/01/2026 - 26/06/2026</t>
  </si>
  <si>
    <t>The comparison is based on the WEEK NUMBER and not actual dates.</t>
  </si>
  <si>
    <t>Week</t>
  </si>
  <si>
    <t>Week Ending</t>
  </si>
  <si>
    <t>Prod. Deliveries</t>
  </si>
  <si>
    <t>Adjustments</t>
  </si>
  <si>
    <t>Week Total</t>
  </si>
  <si>
    <t>Prog. Total</t>
  </si>
  <si>
    <t>% Change from Previous Year</t>
  </si>
  <si>
    <t>Prog. Total 2024 / 2025</t>
  </si>
  <si>
    <t>Current Year % Change from 3 Year Average</t>
  </si>
  <si>
    <t>3 Year Average Prog. Total 2023 - 2025</t>
  </si>
  <si>
    <t>The beginning and end dates of a week are therefore not the same for each year.</t>
  </si>
  <si>
    <t>KG</t>
  </si>
  <si>
    <t>19/01/2026 - 23/01/2026</t>
  </si>
  <si>
    <t>26/01/2026 - 30/01/2026</t>
  </si>
  <si>
    <t>02/02/2026 - 06/02/2026</t>
  </si>
  <si>
    <t>09/02/2026 - 13/02/2026</t>
  </si>
  <si>
    <t>16-20 Feb</t>
  </si>
  <si>
    <t>23-27 Feb</t>
  </si>
  <si>
    <t>02-06 March</t>
  </si>
  <si>
    <t>09-13 March</t>
  </si>
  <si>
    <t>16-19 March</t>
  </si>
  <si>
    <t>23-27 March</t>
  </si>
  <si>
    <t>30 March - 3 Apr</t>
  </si>
  <si>
    <t>06-12 Apr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</si>
  <si>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</si>
  <si>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</si>
  <si>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</si>
  <si>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</si>
  <si>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</si>
  <si>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</si>
  <si>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</si>
  <si>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</si>
  <si>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</si>
  <si>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</si>
  <si>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</si>
  <si>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</si>
  <si>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submitted by Raisins SA NPC in collaboration with  information received by the packers.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</si>
  <si>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</si>
  <si>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</si>
  <si>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</si>
  <si>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</si>
  <si>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</si>
  <si>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</si>
  <si>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</si>
  <si>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</si>
  <si>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</si>
  <si>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</si>
  <si>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This information is submitted by Raisins SA NPC in collebaration witth  information received by the packers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</si>
  <si>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</si>
  <si>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</si>
  <si>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</si>
  <si>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</si>
  <si>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</si>
  <si>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</si>
  <si>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</si>
  <si>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</si>
  <si>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238 649.50</t>
  </si>
  <si>
    <t>1 725 098.50</t>
  </si>
  <si>
    <t>1 963 748.00</t>
  </si>
  <si>
    <t>2 950 114.79</t>
  </si>
  <si>
    <t>4 913 862.79</t>
  </si>
  <si>
    <t>1 497 270.22</t>
  </si>
  <si>
    <t>6 411 133.01</t>
  </si>
  <si>
    <t>This information is submitted by Raisins SA NPC in collabaration witth  information received by the packers</t>
  </si>
  <si>
    <t>187 898.50</t>
  </si>
  <si>
    <t>1 650 672.50</t>
  </si>
  <si>
    <t>1 838 571.00</t>
  </si>
  <si>
    <t>2 517 090.29</t>
  </si>
  <si>
    <t>4 355 661.29</t>
  </si>
  <si>
    <t>1 362 926.72</t>
  </si>
  <si>
    <t>5 718 588.01</t>
  </si>
  <si>
    <t>59 122.50</t>
  </si>
  <si>
    <t>372 395.00</t>
  </si>
  <si>
    <t>431 517.50</t>
  </si>
  <si>
    <t>134 343.50</t>
  </si>
  <si>
    <t>565 861.00</t>
  </si>
  <si>
    <t>50 751.00</t>
  </si>
  <si>
    <t>15 303.50</t>
  </si>
  <si>
    <t>66 054.50</t>
  </si>
  <si>
    <t>60 629.50</t>
  </si>
  <si>
    <t>126 684.00</t>
  </si>
  <si>
    <t>TAKE NOTE: THOMPSON ORGANIC TYPE IS PART OF THE THOMPSON INTAKE PER TOTAL AND AREA</t>
  </si>
  <si>
    <t>TOTAL THOMPSON ORGANIC: WEEKLY PRODUCER DELIVERIES</t>
  </si>
  <si>
    <t>54 998.50</t>
  </si>
  <si>
    <t>284 978.80</t>
  </si>
  <si>
    <t>339 977.30</t>
  </si>
  <si>
    <t>180 407.00</t>
  </si>
  <si>
    <t>520 384.30</t>
  </si>
  <si>
    <t>315 354.52</t>
  </si>
  <si>
    <t>835 738.82</t>
  </si>
  <si>
    <t>TAKE NOTE: JUMBO THOMPSON SEEDLESS TYPE IS PART OF THE THOMPSON INTAKE PER TOTAL AND AREA</t>
  </si>
  <si>
    <t>TOTAL JUMBO THOMPSON SEEDLESS: WEEKLY PRODUCER DELIVERIES</t>
  </si>
  <si>
    <t>76 057.22</t>
  </si>
  <si>
    <t>250 508.20</t>
  </si>
  <si>
    <t>326 565.42</t>
  </si>
  <si>
    <t>106 013.40</t>
  </si>
  <si>
    <t>432 578.82</t>
  </si>
  <si>
    <t>133 685.13</t>
  </si>
  <si>
    <t>566 263.95</t>
  </si>
  <si>
    <t>37 918.22</t>
  </si>
  <si>
    <t>48 259.50</t>
  </si>
  <si>
    <t>86 177.72</t>
  </si>
  <si>
    <t>32 894.22</t>
  </si>
  <si>
    <t>119 071.94</t>
  </si>
  <si>
    <t>67 457.50</t>
  </si>
  <si>
    <t>186 529.44</t>
  </si>
  <si>
    <t>174 590.58</t>
  </si>
  <si>
    <t>47 440.58</t>
  </si>
  <si>
    <t>222 031.16</t>
  </si>
  <si>
    <t>50 859.10</t>
  </si>
  <si>
    <t>272 890.26</t>
  </si>
  <si>
    <t>38 139.00</t>
  </si>
  <si>
    <t>27 658.04</t>
  </si>
  <si>
    <t>65 797.04</t>
  </si>
  <si>
    <t>25 678.60</t>
  </si>
  <si>
    <t>91 475.64</t>
  </si>
  <si>
    <t>15 368.53</t>
  </si>
  <si>
    <t>106 844.17</t>
  </si>
  <si>
    <t>TAKE NOTE: BLACK FLAME TYPE IS PART OF THE FLAME INTAKE PER TOTAL AND AREA</t>
  </si>
  <si>
    <t>TOTAL BLACK FLAME TYPE: WEEKLY PRODUCER DELIVERIES</t>
  </si>
  <si>
    <t>33 002.00</t>
  </si>
  <si>
    <t>132 694.17</t>
  </si>
  <si>
    <t>165 696.17</t>
  </si>
  <si>
    <t>66 514.61</t>
  </si>
  <si>
    <t>232 210.78</t>
  </si>
  <si>
    <t>112 205.12</t>
  </si>
  <si>
    <t>344 415.90</t>
  </si>
  <si>
    <t>2 504.50</t>
  </si>
  <si>
    <t>28 710.50</t>
  </si>
  <si>
    <t>31 215.00</t>
  </si>
  <si>
    <t>79 374.57</t>
  </si>
  <si>
    <t>40 542.06</t>
  </si>
  <si>
    <t>119 916.63</t>
  </si>
  <si>
    <t>47 346.08</t>
  </si>
  <si>
    <t>167 262.71</t>
  </si>
  <si>
    <t>50 815.10</t>
  </si>
  <si>
    <t>83 817.10</t>
  </si>
  <si>
    <t>25 972.55</t>
  </si>
  <si>
    <t>109 789.65</t>
  </si>
  <si>
    <t>36 148.54</t>
  </si>
  <si>
    <t>145 938.19</t>
  </si>
  <si>
    <t>TAKE NOTE: JUMBO GOLDENS TYPE IS PART OF THE GOLDENS INTAKE PER TOTAL AND AREA</t>
  </si>
  <si>
    <t>TOTAL JUMBO GOLDENS: WEEKLY PRODUCER DELIVERIES</t>
  </si>
  <si>
    <t>82 728.69</t>
  </si>
  <si>
    <t>43 278.53</t>
  </si>
  <si>
    <t>126 007.22</t>
  </si>
  <si>
    <t>243 466.02</t>
  </si>
  <si>
    <t>369 473.24</t>
  </si>
  <si>
    <t>128 048.59</t>
  </si>
  <si>
    <t>497 521.83</t>
  </si>
  <si>
    <t>20 474.50</t>
  </si>
  <si>
    <t>103 203.19</t>
  </si>
  <si>
    <t>229 438.00</t>
  </si>
  <si>
    <t>332 641.19</t>
  </si>
  <si>
    <t>98 529.51</t>
  </si>
  <si>
    <t>431 170.70</t>
  </si>
  <si>
    <t>22 804.03</t>
  </si>
  <si>
    <t>14 028.02</t>
  </si>
  <si>
    <t>36 832.05</t>
  </si>
  <si>
    <t>29 519.08</t>
  </si>
  <si>
    <t>66 351.13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</si>
</sst>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"/>
  </numFmts>
  <fonts count="16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4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164" fontId="8" fillId="0" borderId="5" xfId="0" applyNumberFormat="1" applyFont="1" applyBorder="1"/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4" fontId="7" fillId="0" borderId="5" xfId="0" applyNumberFormat="1" applyFont="1" applyBorder="1"/>
    <xf numFmtId="4" fontId="5" fillId="0" borderId="5" xfId="0" applyNumberFormat="1" applyFont="1" applyBorder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4" fontId="7" fillId="8" borderId="3" xfId="0" applyNumberFormat="1" applyFont="1" applyFill="1" applyBorder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4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4" fontId="5" fillId="9" borderId="3" xfId="0" applyNumberFormat="1" applyFont="1" applyFill="1" applyBorder="1"/>
    <xf numFmtId="4" fontId="5" fillId="8" borderId="3" xfId="0" applyNumberFormat="1" applyFont="1" applyFill="1" applyBorder="1"/>
    <xf numFmtId="4" fontId="5" fillId="10" borderId="3" xfId="0" applyNumberFormat="1" applyFont="1" applyFill="1" applyBorder="1"/>
    <xf numFmtId="4" fontId="5" fillId="5" borderId="3" xfId="0" applyNumberFormat="1" applyFont="1" applyFill="1" applyBorder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1" fontId="8" fillId="0" borderId="5" xfId="0" applyNumberFormat="1" applyFont="1" applyBorder="1"/>
    <xf numFmtId="0" fontId="15" fillId="6" borderId="0" xfId="0" applyFont="1" applyFill="1"/>
    <xf numFmtId="0" fontId="7" fillId="0" borderId="10" xfId="0" applyFont="1" applyBorder="1"/>
    <xf numFmtId="0" fontId="8" fillId="0" borderId="0" xfId="0" applyFont="1"/>
    <xf numFmtId="0" fontId="7" fillId="0" borderId="11" xfId="0" applyFont="1" applyBorder="1"/>
    <xf numFmtId="0" fontId="15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5" fillId="3" borderId="21" xfId="0" applyFont="1" applyFill="1" applyBorder="1" applyAlignment="1">
      <alignment horizontal="right"/>
    </xf>
    <xf numFmtId="0" fontId="5" fillId="7" borderId="21" xfId="0" applyFont="1" applyFill="1" applyBorder="1" applyAlignment="1">
      <alignment horizontal="right"/>
    </xf>
    <xf numFmtId="0" fontId="5" fillId="6" borderId="2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2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5" fillId="2" borderId="9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  <xf numFmtId="3" fontId="3" fillId="2" borderId="0" xfId="0" applyNumberFormat="1" applyFont="1" applyFill="1"/>
    <xf numFmtId="0" fontId="2" fillId="4" borderId="0" xfId="0" applyFont="1" applyFill="1" applyAlignment="1"/>
    <xf numFmtId="0" fontId="12" fillId="3" borderId="0" xfId="0" applyFont="1" applyFill="1" applyAlignment="1"/>
    <xf numFmtId="0" fontId="2" fillId="3" borderId="0" xfId="0" applyFont="1" applyFill="1" applyAlignment="1"/>
    <xf numFmtId="0" fontId="12" fillId="7" borderId="0" xfId="0" applyFont="1" applyFill="1" applyAlignment="1"/>
    <xf numFmtId="0" fontId="2" fillId="7" borderId="0" xfId="0" applyFont="1" applyFill="1" applyAlignment="1"/>
    <xf numFmtId="0" fontId="12" fillId="6" borderId="0" xfId="0" applyFont="1" applyFill="1" applyAlignment="1"/>
    <xf numFmtId="0" fontId="2" fillId="6" borderId="0" xfId="0" applyFont="1" applyFill="1" applyAlignment="1"/>
  </cellXfs>
  <cellStyles count="2">
    <cellStyle name="Comma 2 70" xfId="1" xr:uid="{46010E02-A7EF-4B2B-911F-C2DC324CA382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5" name="Picture 4">
          <a:extLst>
            <a:ext uri="{FF2B5EF4-FFF2-40B4-BE49-F238E27FC236}">
              <a16:creationId xmlns:a16="http://schemas.microsoft.com/office/drawing/2014/main" i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139700</xdr:colOff>
      <xdr:row>111</xdr:row>
      <xdr:rowOff>150495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C7AD1D8B-CAB1-4147-A3E4-C5D19549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44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37</xdr:row>
      <xdr:rowOff>65405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716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74</xdr:row>
      <xdr:rowOff>27305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1964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111</xdr:row>
      <xdr:rowOff>11430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E20C1AE3-52CC-475F-9993-A7B4EDE7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10876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55245</xdr:colOff>
      <xdr:row>112</xdr:row>
      <xdr:rowOff>220980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F696A6AE-4864-403C-8F09-D9B97BC5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" y="111175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-95250</xdr:colOff>
      <xdr:row>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6670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21</xdr:row>
      <xdr:rowOff>47625</xdr:rowOff>
    </xdr:from>
    <xdr:to>
      <xdr:col>2</xdr:col>
      <xdr:colOff>1304925</xdr:colOff>
      <xdr:row>24</xdr:row>
      <xdr:rowOff>53133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FC7E92-D77F-4A98-84C1-9614175812DC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290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126158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B178B2-64AD-419A-8C9E-F23C6D410F8F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44525"/>
          <a:ext cx="1549400" cy="61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114300</xdr:rowOff>
    </xdr:from>
    <xdr:to>
      <xdr:col>2</xdr:col>
      <xdr:colOff>1314450</xdr:colOff>
      <xdr:row>42</xdr:row>
      <xdr:rowOff>119808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146D5F-5A60-400C-A6DF-AEDD357A7416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3153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57</xdr:row>
      <xdr:rowOff>107950</xdr:rowOff>
    </xdr:from>
    <xdr:to>
      <xdr:col>2</xdr:col>
      <xdr:colOff>1333500</xdr:colOff>
      <xdr:row>60</xdr:row>
      <xdr:rowOff>113458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EB8076-C4A8-4A95-B9DF-331496768C8F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0826750"/>
          <a:ext cx="1549400" cy="6278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77</xdr:row>
      <xdr:rowOff>114300</xdr:rowOff>
    </xdr:from>
    <xdr:to>
      <xdr:col>2</xdr:col>
      <xdr:colOff>1333500</xdr:colOff>
      <xdr:row>80</xdr:row>
      <xdr:rowOff>148383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998933-7555-47E3-87FA-CA1C4A9AF39C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3353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95</xdr:row>
      <xdr:rowOff>104775</xdr:rowOff>
    </xdr:from>
    <xdr:to>
      <xdr:col>2</xdr:col>
      <xdr:colOff>1304925</xdr:colOff>
      <xdr:row>98</xdr:row>
      <xdr:rowOff>110283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746E51D-FECF-4030-96C2-1B9EBE3F100A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977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113</xdr:row>
      <xdr:rowOff>114300</xdr:rowOff>
    </xdr:from>
    <xdr:to>
      <xdr:col>2</xdr:col>
      <xdr:colOff>1323975</xdr:colOff>
      <xdr:row>116</xdr:row>
      <xdr:rowOff>119808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7DD17B9-56F6-49A3-A953-CB12B0BBC7D0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9077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130</xdr:row>
      <xdr:rowOff>142875</xdr:rowOff>
    </xdr:from>
    <xdr:to>
      <xdr:col>2</xdr:col>
      <xdr:colOff>1304925</xdr:colOff>
      <xdr:row>133</xdr:row>
      <xdr:rowOff>148383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3F21157-9D0D-406A-9502-68964F41921D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5272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151</xdr:row>
      <xdr:rowOff>79375</xdr:rowOff>
    </xdr:from>
    <xdr:to>
      <xdr:col>2</xdr:col>
      <xdr:colOff>1323975</xdr:colOff>
      <xdr:row>154</xdr:row>
      <xdr:rowOff>113458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17896D5-0798-46F7-9ED2-1A74B23DFA50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28508325"/>
          <a:ext cx="1549400" cy="61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169</xdr:row>
      <xdr:rowOff>114300</xdr:rowOff>
    </xdr:from>
    <xdr:to>
      <xdr:col>2</xdr:col>
      <xdr:colOff>1343025</xdr:colOff>
      <xdr:row>172</xdr:row>
      <xdr:rowOff>119808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B228D0-AC62-4ED6-839E-DC60D2D45B6F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569970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187</xdr:row>
      <xdr:rowOff>95250</xdr:rowOff>
    </xdr:from>
    <xdr:to>
      <xdr:col>2</xdr:col>
      <xdr:colOff>1362075</xdr:colOff>
      <xdr:row>190</xdr:row>
      <xdr:rowOff>100758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B2DFAC-E050-45C3-AD7C-4A92B661F727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4811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205</xdr:row>
      <xdr:rowOff>114300</xdr:rowOff>
    </xdr:from>
    <xdr:to>
      <xdr:col>2</xdr:col>
      <xdr:colOff>1257300</xdr:colOff>
      <xdr:row>208</xdr:row>
      <xdr:rowOff>119808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1D4948E-D17A-46B6-84FE-C8EBB5E8158D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3006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226</xdr:row>
      <xdr:rowOff>76200</xdr:rowOff>
    </xdr:from>
    <xdr:to>
      <xdr:col>2</xdr:col>
      <xdr:colOff>1285875</xdr:colOff>
      <xdr:row>229</xdr:row>
      <xdr:rowOff>110283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ED0D62-FC77-4D8C-B05D-CC506D8F4D9F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4821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244</xdr:row>
      <xdr:rowOff>85725</xdr:rowOff>
    </xdr:from>
    <xdr:to>
      <xdr:col>2</xdr:col>
      <xdr:colOff>1266825</xdr:colOff>
      <xdr:row>247</xdr:row>
      <xdr:rowOff>91233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AB9C0D9-D416-4FE2-A4B3-2818EC08C476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12635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262</xdr:row>
      <xdr:rowOff>47625</xdr:rowOff>
    </xdr:from>
    <xdr:to>
      <xdr:col>2</xdr:col>
      <xdr:colOff>1314450</xdr:colOff>
      <xdr:row>265</xdr:row>
      <xdr:rowOff>53133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3631BAC-7F01-4243-9E13-9C7BAAAB8FB1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50259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280</xdr:row>
      <xdr:rowOff>19050</xdr:rowOff>
    </xdr:from>
    <xdr:to>
      <xdr:col>2</xdr:col>
      <xdr:colOff>1257300</xdr:colOff>
      <xdr:row>283</xdr:row>
      <xdr:rowOff>24558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4C81F4-DEBF-4F4A-9086-74CB339352A1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87978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301</xdr:row>
      <xdr:rowOff>114300</xdr:rowOff>
    </xdr:from>
    <xdr:to>
      <xdr:col>2</xdr:col>
      <xdr:colOff>1247775</xdr:colOff>
      <xdr:row>304</xdr:row>
      <xdr:rowOff>148383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9387FA-8EEB-42F4-84B0-763DF84D91F0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126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319</xdr:row>
      <xdr:rowOff>28575</xdr:rowOff>
    </xdr:from>
    <xdr:to>
      <xdr:col>2</xdr:col>
      <xdr:colOff>1266825</xdr:colOff>
      <xdr:row>322</xdr:row>
      <xdr:rowOff>34083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9F6A28B-5FEA-49AA-B17A-A6324E4532D0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7988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337</xdr:row>
      <xdr:rowOff>104775</xdr:rowOff>
    </xdr:from>
    <xdr:to>
      <xdr:col>2</xdr:col>
      <xdr:colOff>1276350</xdr:colOff>
      <xdr:row>340</xdr:row>
      <xdr:rowOff>110283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A0D1238-54E4-45B0-B950-19026F21341C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067550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355</xdr:row>
      <xdr:rowOff>66675</xdr:rowOff>
    </xdr:from>
    <xdr:to>
      <xdr:col>2</xdr:col>
      <xdr:colOff>1276350</xdr:colOff>
      <xdr:row>358</xdr:row>
      <xdr:rowOff>72183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07B6379-E24C-4F36-AEE0-BFBCC3BECD7E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44378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Y147"/>
  <sheetViews>
    <sheetView tabSelected="1" topLeftCell="A12" zoomScale="80" zoomScaleNormal="80" workbookViewId="0">
      <selection activeCell="N12" sqref="N12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0" width="9" style="3"/>
    <col min="11" max="12" width="13" style="3" customWidth="1"/>
    <col min="13" max="13" width="11" style="3" customWidth="1"/>
    <col min="14" max="16" width="15.42578125" style="3" bestFit="1" customWidth="1"/>
    <col min="17" max="24" width="9" style="3"/>
    <col min="25" max="25" width="15.42578125" style="3" bestFit="1" customWidth="1"/>
    <col min="26" max="16384" width="9" style="3"/>
  </cols>
  <sheetData>
    <row r="3" spans="2:25" ht="48" customHeight="1">
      <c r="B3" s="32"/>
      <c r="C3" s="32"/>
      <c r="D3" s="75" t="s">
        <v>0</v>
      </c>
      <c r="E3" s="76"/>
      <c r="F3" s="76"/>
      <c r="G3" s="76"/>
      <c r="H3" s="76"/>
      <c r="I3" s="76"/>
      <c r="J3" s="32"/>
      <c r="K3" s="32"/>
      <c r="L3" s="32"/>
      <c r="M3" s="1"/>
      <c r="N3" s="2" t="s">
        <v>1</v>
      </c>
    </row>
    <row r="4" spans="2:25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1"/>
      <c r="N4" s="2" t="s">
        <v>3</v>
      </c>
    </row>
    <row r="5" spans="2:25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82" t="s">
        <v>6</v>
      </c>
      <c r="L5" s="83"/>
      <c r="M5" s="1"/>
      <c r="N5" s="2" t="s">
        <v>7</v>
      </c>
    </row>
    <row r="6" spans="2:25">
      <c r="B6" s="14"/>
      <c r="C6" s="15"/>
      <c r="D6" s="86" t="s">
        <v>8</v>
      </c>
      <c r="E6" s="87"/>
      <c r="F6" s="87"/>
      <c r="G6" s="88"/>
      <c r="H6" s="84"/>
      <c r="I6" s="85"/>
      <c r="J6" s="4"/>
      <c r="K6" s="84"/>
      <c r="L6" s="85"/>
      <c r="M6" s="1"/>
      <c r="N6" s="2" t="s">
        <v>9</v>
      </c>
    </row>
    <row r="7" spans="2:25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97" t="s">
        <v>18</v>
      </c>
      <c r="L7" s="95" t="s">
        <v>19</v>
      </c>
      <c r="M7" s="1"/>
      <c r="N7" s="2" t="s">
        <v>20</v>
      </c>
    </row>
    <row r="8" spans="2:25" ht="36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98"/>
      <c r="L8" s="96"/>
      <c r="M8" s="1"/>
    </row>
    <row r="9" spans="2:25">
      <c r="B9" s="52">
        <v>4</v>
      </c>
      <c r="C9" s="50" t="s">
        <v>22</v>
      </c>
      <c r="D9" s="24">
        <v>1795192.45</v>
      </c>
      <c r="E9" s="24">
        <v>0</v>
      </c>
      <c r="F9" s="25">
        <f>+D9+E9</f>
        <v>1795192.45</v>
      </c>
      <c r="G9" s="24">
        <f>+F9</f>
        <v>1795192.45</v>
      </c>
      <c r="H9" s="18">
        <f t="shared" ref="H9:H12" si="0">((G9-I9)/I9)*100</f>
        <v>155.94298999897705</v>
      </c>
      <c r="I9" s="26">
        <v>701403.25</v>
      </c>
      <c r="J9" s="27"/>
      <c r="K9" s="12">
        <f t="shared" ref="K9:K12" si="1">((G9-L9)/L9)*100</f>
        <v>-36.09110682508981</v>
      </c>
      <c r="L9" s="28">
        <f>+(701403.25+2705521.5+5020036.01)/3</f>
        <v>2808986.92</v>
      </c>
      <c r="M9" s="1"/>
      <c r="Y9" s="49"/>
    </row>
    <row r="10" spans="2:25">
      <c r="B10" s="52">
        <v>5</v>
      </c>
      <c r="C10" s="50" t="s">
        <v>23</v>
      </c>
      <c r="D10" s="29">
        <v>6433422.9199999999</v>
      </c>
      <c r="E10" s="29">
        <v>0</v>
      </c>
      <c r="F10" s="30">
        <f>+E10+D10</f>
        <v>6433422.9199999999</v>
      </c>
      <c r="G10" s="29">
        <f>+G9+F10</f>
        <v>8228615.3700000001</v>
      </c>
      <c r="H10" s="13">
        <f t="shared" si="0"/>
        <v>42.070335862514163</v>
      </c>
      <c r="I10" s="31">
        <f>701403.25+5090527.43</f>
        <v>5791930.6799999997</v>
      </c>
      <c r="J10" s="27"/>
      <c r="K10" s="13">
        <f t="shared" si="1"/>
        <v>-8.394561661671462</v>
      </c>
      <c r="L10" s="31">
        <f>+(701403.25+2705521.5+5020036.01+5090527.43+6060755.3+7369770.25)/3</f>
        <v>8982671.2466666661</v>
      </c>
      <c r="M10" s="1"/>
    </row>
    <row r="11" spans="2:25">
      <c r="B11" s="52">
        <v>6</v>
      </c>
      <c r="C11" s="50" t="s">
        <v>24</v>
      </c>
      <c r="D11" s="29">
        <v>9568155.3900000006</v>
      </c>
      <c r="E11" s="29">
        <v>0</v>
      </c>
      <c r="F11" s="30">
        <f>+E11+D11</f>
        <v>9568155.3900000006</v>
      </c>
      <c r="G11" s="29">
        <f t="shared" ref="G11:G31" si="2">+G10+F11</f>
        <v>17796770.760000002</v>
      </c>
      <c r="H11" s="13">
        <f t="shared" si="0"/>
        <v>71.120999985967458</v>
      </c>
      <c r="I11" s="31">
        <f>+I10+4608178.46</f>
        <v>10400109.140000001</v>
      </c>
      <c r="J11" s="27"/>
      <c r="K11" s="13">
        <f t="shared" si="1"/>
        <v>21.915601960924654</v>
      </c>
      <c r="L11" s="31">
        <v>14597615.460000001</v>
      </c>
      <c r="M11" s="116"/>
      <c r="O11" s="49"/>
      <c r="P11" s="49"/>
    </row>
    <row r="12" spans="2:25">
      <c r="B12" s="52">
        <v>7</v>
      </c>
      <c r="C12" s="50" t="s">
        <v>25</v>
      </c>
      <c r="D12" s="29">
        <v>4340829.42</v>
      </c>
      <c r="E12" s="29">
        <v>0</v>
      </c>
      <c r="F12" s="30">
        <f t="shared" ref="F12:F31" si="3">+E12+D12</f>
        <v>4340829.42</v>
      </c>
      <c r="G12" s="44">
        <f>+G11+F12</f>
        <v>22137600.18</v>
      </c>
      <c r="H12" s="13">
        <f t="shared" si="0"/>
        <v>24.758059389393825</v>
      </c>
      <c r="I12" s="31">
        <f>+I11+7344315.78</f>
        <v>17744424.920000002</v>
      </c>
      <c r="J12" s="27"/>
      <c r="K12" s="13">
        <f t="shared" si="1"/>
        <v>-0.18046660204091527</v>
      </c>
      <c r="L12" s="31">
        <f>66532870.15/3</f>
        <v>22177623.383333333</v>
      </c>
      <c r="M12" s="116"/>
      <c r="N12" s="51"/>
    </row>
    <row r="13" spans="2:25" hidden="1">
      <c r="B13" s="11">
        <v>8</v>
      </c>
      <c r="C13" s="19" t="s">
        <v>26</v>
      </c>
      <c r="D13" s="29"/>
      <c r="E13" s="29"/>
      <c r="F13" s="30">
        <f t="shared" si="3"/>
        <v>0</v>
      </c>
      <c r="G13" s="29">
        <f t="shared" si="2"/>
        <v>22137600.18</v>
      </c>
      <c r="H13" s="13">
        <v>0</v>
      </c>
      <c r="I13" s="31">
        <v>0</v>
      </c>
      <c r="J13" s="27"/>
      <c r="K13" s="13">
        <v>0</v>
      </c>
      <c r="L13" s="31">
        <v>0</v>
      </c>
      <c r="M13" s="1"/>
    </row>
    <row r="14" spans="2:25" hidden="1">
      <c r="B14" s="11">
        <v>9</v>
      </c>
      <c r="C14" s="19" t="s">
        <v>27</v>
      </c>
      <c r="D14" s="29"/>
      <c r="E14" s="29"/>
      <c r="F14" s="30">
        <f t="shared" si="3"/>
        <v>0</v>
      </c>
      <c r="G14" s="29">
        <f t="shared" si="2"/>
        <v>22137600.18</v>
      </c>
      <c r="H14" s="13">
        <v>0</v>
      </c>
      <c r="I14" s="31">
        <v>0</v>
      </c>
      <c r="J14" s="27"/>
      <c r="K14" s="13">
        <v>0</v>
      </c>
      <c r="L14" s="31">
        <v>0</v>
      </c>
      <c r="M14" s="1"/>
    </row>
    <row r="15" spans="2:25" hidden="1">
      <c r="B15" s="11">
        <v>10</v>
      </c>
      <c r="C15" s="19" t="s">
        <v>28</v>
      </c>
      <c r="D15" s="29"/>
      <c r="E15" s="29"/>
      <c r="F15" s="30">
        <f t="shared" si="3"/>
        <v>0</v>
      </c>
      <c r="G15" s="29">
        <f t="shared" si="2"/>
        <v>22137600.18</v>
      </c>
      <c r="H15" s="13">
        <v>0</v>
      </c>
      <c r="I15" s="31">
        <v>0</v>
      </c>
      <c r="J15" s="27"/>
      <c r="K15" s="13">
        <v>0</v>
      </c>
      <c r="L15" s="31">
        <v>0</v>
      </c>
      <c r="M15" s="1"/>
    </row>
    <row r="16" spans="2:25" hidden="1">
      <c r="B16" s="11">
        <v>11</v>
      </c>
      <c r="C16" s="19" t="s">
        <v>29</v>
      </c>
      <c r="D16" s="29"/>
      <c r="E16" s="29"/>
      <c r="F16" s="30">
        <f t="shared" si="3"/>
        <v>0</v>
      </c>
      <c r="G16" s="29">
        <f t="shared" si="2"/>
        <v>22137600.18</v>
      </c>
      <c r="H16" s="13">
        <v>0</v>
      </c>
      <c r="I16" s="31">
        <v>0</v>
      </c>
      <c r="J16" s="27"/>
      <c r="K16" s="13">
        <v>0</v>
      </c>
      <c r="L16" s="31">
        <v>0</v>
      </c>
      <c r="M16" s="1"/>
    </row>
    <row r="17" spans="2:14" hidden="1">
      <c r="B17" s="11">
        <v>12</v>
      </c>
      <c r="C17" s="19" t="s">
        <v>30</v>
      </c>
      <c r="D17" s="29"/>
      <c r="E17" s="29"/>
      <c r="F17" s="30">
        <f t="shared" si="3"/>
        <v>0</v>
      </c>
      <c r="G17" s="29">
        <f t="shared" si="2"/>
        <v>22137600.18</v>
      </c>
      <c r="H17" s="13">
        <v>0</v>
      </c>
      <c r="I17" s="31">
        <v>0</v>
      </c>
      <c r="J17" s="27"/>
      <c r="K17" s="13">
        <v>0</v>
      </c>
      <c r="L17" s="31">
        <v>0</v>
      </c>
      <c r="M17" s="1"/>
    </row>
    <row r="18" spans="2:14" hidden="1">
      <c r="B18" s="11">
        <v>13</v>
      </c>
      <c r="C18" s="19" t="s">
        <v>31</v>
      </c>
      <c r="D18" s="29"/>
      <c r="E18" s="29"/>
      <c r="F18" s="30">
        <f t="shared" si="3"/>
        <v>0</v>
      </c>
      <c r="G18" s="29">
        <f t="shared" si="2"/>
        <v>22137600.18</v>
      </c>
      <c r="H18" s="13">
        <v>0</v>
      </c>
      <c r="I18" s="31">
        <v>0</v>
      </c>
      <c r="J18" s="27"/>
      <c r="K18" s="13">
        <v>0</v>
      </c>
      <c r="L18" s="31">
        <v>0</v>
      </c>
      <c r="M18" s="1"/>
    </row>
    <row r="19" spans="2:14" hidden="1">
      <c r="B19" s="11">
        <v>14</v>
      </c>
      <c r="C19" s="20" t="s">
        <v>32</v>
      </c>
      <c r="D19" s="29"/>
      <c r="E19" s="29"/>
      <c r="F19" s="30">
        <f t="shared" si="3"/>
        <v>0</v>
      </c>
      <c r="G19" s="29">
        <f t="shared" si="2"/>
        <v>22137600.18</v>
      </c>
      <c r="H19" s="13">
        <v>0</v>
      </c>
      <c r="I19" s="31">
        <v>0</v>
      </c>
      <c r="J19" s="27"/>
      <c r="K19" s="13">
        <v>0</v>
      </c>
      <c r="L19" s="31">
        <v>0</v>
      </c>
      <c r="M19" s="1"/>
    </row>
    <row r="20" spans="2:14" hidden="1">
      <c r="B20" s="11">
        <v>15</v>
      </c>
      <c r="C20" s="19" t="s">
        <v>33</v>
      </c>
      <c r="D20" s="29"/>
      <c r="E20" s="29"/>
      <c r="F20" s="30">
        <f t="shared" si="3"/>
        <v>0</v>
      </c>
      <c r="G20" s="29">
        <f t="shared" si="2"/>
        <v>22137600.18</v>
      </c>
      <c r="H20" s="13">
        <v>0</v>
      </c>
      <c r="I20" s="31">
        <v>0</v>
      </c>
      <c r="J20" s="27"/>
      <c r="K20" s="13">
        <v>0</v>
      </c>
      <c r="L20" s="31">
        <v>0</v>
      </c>
      <c r="M20" s="1"/>
    </row>
    <row r="21" spans="2:14" hidden="1">
      <c r="B21" s="11">
        <v>16</v>
      </c>
      <c r="C21" s="19" t="s">
        <v>34</v>
      </c>
      <c r="D21" s="29"/>
      <c r="E21" s="29"/>
      <c r="F21" s="30">
        <f t="shared" si="3"/>
        <v>0</v>
      </c>
      <c r="G21" s="29">
        <f t="shared" si="2"/>
        <v>22137600.18</v>
      </c>
      <c r="H21" s="13">
        <v>0</v>
      </c>
      <c r="I21" s="31">
        <v>0</v>
      </c>
      <c r="J21" s="27"/>
      <c r="K21" s="13">
        <v>0</v>
      </c>
      <c r="L21" s="31">
        <v>0</v>
      </c>
      <c r="M21" s="1"/>
    </row>
    <row r="22" spans="2:14" hidden="1">
      <c r="B22" s="11">
        <v>17</v>
      </c>
      <c r="C22" s="19" t="s">
        <v>35</v>
      </c>
      <c r="D22" s="29"/>
      <c r="E22" s="29"/>
      <c r="F22" s="30">
        <f t="shared" si="3"/>
        <v>0</v>
      </c>
      <c r="G22" s="29">
        <f t="shared" si="2"/>
        <v>22137600.18</v>
      </c>
      <c r="H22" s="13">
        <v>0</v>
      </c>
      <c r="I22" s="31">
        <v>0</v>
      </c>
      <c r="J22" s="27"/>
      <c r="K22" s="13">
        <v>0</v>
      </c>
      <c r="L22" s="31">
        <v>0</v>
      </c>
      <c r="M22" s="1"/>
    </row>
    <row r="23" spans="2:14" hidden="1">
      <c r="B23" s="11">
        <v>18</v>
      </c>
      <c r="C23" s="19" t="s">
        <v>36</v>
      </c>
      <c r="D23" s="29"/>
      <c r="E23" s="29"/>
      <c r="F23" s="30">
        <f t="shared" si="3"/>
        <v>0</v>
      </c>
      <c r="G23" s="29">
        <f t="shared" si="2"/>
        <v>22137600.18</v>
      </c>
      <c r="H23" s="13">
        <v>0</v>
      </c>
      <c r="I23" s="31">
        <v>0</v>
      </c>
      <c r="J23" s="27"/>
      <c r="K23" s="13">
        <v>0</v>
      </c>
      <c r="L23" s="31">
        <v>0</v>
      </c>
      <c r="M23" s="1"/>
    </row>
    <row r="24" spans="2:14" hidden="1">
      <c r="B24" s="11">
        <v>19</v>
      </c>
      <c r="C24" s="19" t="s">
        <v>37</v>
      </c>
      <c r="D24" s="29"/>
      <c r="E24" s="29"/>
      <c r="F24" s="30">
        <f t="shared" si="3"/>
        <v>0</v>
      </c>
      <c r="G24" s="29">
        <f t="shared" si="2"/>
        <v>22137600.18</v>
      </c>
      <c r="H24" s="13">
        <v>0</v>
      </c>
      <c r="I24" s="31">
        <v>0</v>
      </c>
      <c r="J24" s="27"/>
      <c r="K24" s="13">
        <v>0</v>
      </c>
      <c r="L24" s="31">
        <v>0</v>
      </c>
      <c r="M24" s="1"/>
    </row>
    <row r="25" spans="2:14" hidden="1">
      <c r="B25" s="11">
        <v>20</v>
      </c>
      <c r="C25" s="19" t="s">
        <v>38</v>
      </c>
      <c r="D25" s="29"/>
      <c r="E25" s="29"/>
      <c r="F25" s="30">
        <f t="shared" si="3"/>
        <v>0</v>
      </c>
      <c r="G25" s="29">
        <f t="shared" si="2"/>
        <v>22137600.18</v>
      </c>
      <c r="H25" s="13">
        <v>0</v>
      </c>
      <c r="I25" s="31">
        <v>0</v>
      </c>
      <c r="J25" s="27"/>
      <c r="K25" s="13">
        <v>0</v>
      </c>
      <c r="L25" s="31">
        <v>0</v>
      </c>
      <c r="M25" s="1"/>
    </row>
    <row r="26" spans="2:14" hidden="1">
      <c r="B26" s="11">
        <v>21</v>
      </c>
      <c r="C26" s="19" t="s">
        <v>39</v>
      </c>
      <c r="D26" s="29"/>
      <c r="E26" s="29"/>
      <c r="F26" s="30">
        <f t="shared" si="3"/>
        <v>0</v>
      </c>
      <c r="G26" s="29">
        <f t="shared" si="2"/>
        <v>22137600.18</v>
      </c>
      <c r="H26" s="13">
        <v>0</v>
      </c>
      <c r="I26" s="31">
        <v>0</v>
      </c>
      <c r="J26" s="27"/>
      <c r="K26" s="13">
        <v>0</v>
      </c>
      <c r="L26" s="31">
        <v>0</v>
      </c>
      <c r="M26" s="1"/>
    </row>
    <row r="27" spans="2:14" hidden="1">
      <c r="B27" s="11">
        <v>22</v>
      </c>
      <c r="C27" s="19" t="s">
        <v>40</v>
      </c>
      <c r="D27" s="29"/>
      <c r="E27" s="29"/>
      <c r="F27" s="30">
        <f t="shared" si="3"/>
        <v>0</v>
      </c>
      <c r="G27" s="29">
        <f t="shared" si="2"/>
        <v>22137600.18</v>
      </c>
      <c r="H27" s="13">
        <v>0</v>
      </c>
      <c r="I27" s="31">
        <v>0</v>
      </c>
      <c r="J27" s="27"/>
      <c r="K27" s="13">
        <v>0</v>
      </c>
      <c r="L27" s="31">
        <v>0</v>
      </c>
      <c r="M27" s="1"/>
    </row>
    <row r="28" spans="2:14" hidden="1">
      <c r="B28" s="11">
        <v>23</v>
      </c>
      <c r="C28" s="19" t="s">
        <v>41</v>
      </c>
      <c r="D28" s="29"/>
      <c r="E28" s="29"/>
      <c r="F28" s="30">
        <f t="shared" si="3"/>
        <v>0</v>
      </c>
      <c r="G28" s="29">
        <f t="shared" si="2"/>
        <v>22137600.18</v>
      </c>
      <c r="H28" s="13">
        <v>0</v>
      </c>
      <c r="I28" s="31">
        <v>0</v>
      </c>
      <c r="J28" s="27"/>
      <c r="K28" s="13">
        <v>0</v>
      </c>
      <c r="L28" s="31">
        <v>0</v>
      </c>
      <c r="M28" s="1"/>
    </row>
    <row r="29" spans="2:14" hidden="1">
      <c r="B29" s="11">
        <v>24</v>
      </c>
      <c r="C29" s="19" t="s">
        <v>42</v>
      </c>
      <c r="D29" s="29"/>
      <c r="E29" s="29"/>
      <c r="F29" s="30">
        <f t="shared" si="3"/>
        <v>0</v>
      </c>
      <c r="G29" s="29">
        <f t="shared" si="2"/>
        <v>22137600.18</v>
      </c>
      <c r="H29" s="13">
        <v>0</v>
      </c>
      <c r="I29" s="31">
        <v>0</v>
      </c>
      <c r="J29" s="27"/>
      <c r="K29" s="13">
        <v>0</v>
      </c>
      <c r="L29" s="31">
        <v>0</v>
      </c>
      <c r="M29" s="1"/>
    </row>
    <row r="30" spans="2:14" hidden="1">
      <c r="B30" s="11">
        <v>25</v>
      </c>
      <c r="C30" s="21" t="s">
        <v>43</v>
      </c>
      <c r="D30" s="29"/>
      <c r="E30" s="29"/>
      <c r="F30" s="30">
        <f t="shared" si="3"/>
        <v>0</v>
      </c>
      <c r="G30" s="29">
        <f t="shared" si="2"/>
        <v>22137600.18</v>
      </c>
      <c r="H30" s="13">
        <v>0</v>
      </c>
      <c r="I30" s="31">
        <v>0</v>
      </c>
      <c r="J30" s="27"/>
      <c r="K30" s="13">
        <v>0</v>
      </c>
      <c r="L30" s="31">
        <v>0</v>
      </c>
      <c r="M30" s="1"/>
    </row>
    <row r="31" spans="2:14" hidden="1">
      <c r="B31" s="11">
        <v>26</v>
      </c>
      <c r="C31" s="21" t="s">
        <v>44</v>
      </c>
      <c r="D31" s="29"/>
      <c r="E31" s="29"/>
      <c r="F31" s="30">
        <f t="shared" si="3"/>
        <v>0</v>
      </c>
      <c r="G31" s="29">
        <f t="shared" si="2"/>
        <v>22137600.18</v>
      </c>
      <c r="H31" s="13">
        <v>0</v>
      </c>
      <c r="I31" s="31">
        <v>0</v>
      </c>
      <c r="J31" s="27"/>
      <c r="K31" s="13">
        <v>0</v>
      </c>
      <c r="L31" s="31">
        <v>0</v>
      </c>
      <c r="M31" s="1"/>
    </row>
    <row r="32" spans="2:14">
      <c r="B32" s="5"/>
      <c r="C32" s="5"/>
      <c r="D32" s="6"/>
      <c r="E32" s="6"/>
      <c r="F32" s="6"/>
      <c r="G32" s="6"/>
      <c r="H32" s="7"/>
      <c r="I32" s="6"/>
      <c r="J32" s="5"/>
      <c r="K32" s="7"/>
      <c r="L32" s="6"/>
      <c r="M32" s="1"/>
      <c r="N32" s="51"/>
    </row>
    <row r="33" spans="2:14">
      <c r="B33" s="8" t="s">
        <v>45</v>
      </c>
      <c r="C33" s="5"/>
      <c r="D33" s="5"/>
      <c r="E33" s="5"/>
      <c r="F33" s="5"/>
      <c r="G33" s="5"/>
      <c r="H33" s="5"/>
      <c r="I33" s="5"/>
      <c r="J33" s="5"/>
      <c r="N33" s="51"/>
    </row>
    <row r="34" spans="2:14">
      <c r="B34" s="9" t="s">
        <v>46</v>
      </c>
      <c r="C34" s="5"/>
      <c r="D34" s="5"/>
      <c r="E34" s="5"/>
      <c r="F34" s="5"/>
      <c r="G34" s="5"/>
      <c r="H34" s="5"/>
      <c r="I34" s="5"/>
      <c r="J34" s="5"/>
    </row>
    <row r="35" spans="2:14">
      <c r="B35" s="9" t="s">
        <v>47</v>
      </c>
      <c r="C35" s="5"/>
      <c r="D35" s="5"/>
      <c r="E35" s="5"/>
      <c r="F35" s="5"/>
      <c r="G35" s="5"/>
      <c r="H35" s="5"/>
      <c r="I35" s="5"/>
      <c r="J35" s="5"/>
    </row>
    <row r="36" spans="2:14">
      <c r="B36" s="9" t="s">
        <v>48</v>
      </c>
      <c r="C36" s="5"/>
      <c r="D36" s="5"/>
      <c r="E36" s="5"/>
      <c r="F36" s="5"/>
      <c r="G36" s="5"/>
      <c r="H36" s="5"/>
      <c r="I36" s="5"/>
      <c r="J36" s="5"/>
    </row>
    <row r="37" spans="2:14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2:14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4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4" s="47" customFormat="1" ht="21">
      <c r="B40" s="32"/>
      <c r="C40" s="32"/>
      <c r="D40" s="78" t="s">
        <v>50</v>
      </c>
      <c r="E40" s="78"/>
      <c r="F40" s="78"/>
      <c r="G40" s="78"/>
      <c r="H40" s="78"/>
      <c r="I40" s="78"/>
      <c r="J40" s="32"/>
    </row>
    <row r="41" spans="2:14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</row>
    <row r="42" spans="2:14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  <c r="K42" s="82" t="s">
        <v>6</v>
      </c>
      <c r="L42" s="83"/>
    </row>
    <row r="43" spans="2:14">
      <c r="B43" s="14"/>
      <c r="C43" s="15"/>
      <c r="D43" s="86" t="s">
        <v>8</v>
      </c>
      <c r="E43" s="87"/>
      <c r="F43" s="87"/>
      <c r="G43" s="88"/>
      <c r="H43" s="84"/>
      <c r="I43" s="85"/>
      <c r="J43" s="4"/>
      <c r="K43" s="84"/>
      <c r="L43" s="85"/>
    </row>
    <row r="44" spans="2:14" ht="14.45" customHeight="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  <c r="K44" s="97" t="s">
        <v>18</v>
      </c>
      <c r="L44" s="95" t="s">
        <v>19</v>
      </c>
    </row>
    <row r="45" spans="2:14" ht="38.45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  <c r="K45" s="98"/>
      <c r="L45" s="96"/>
    </row>
    <row r="46" spans="2:14">
      <c r="B46" s="52">
        <v>4</v>
      </c>
      <c r="C46" s="50" t="s">
        <v>22</v>
      </c>
      <c r="D46" s="24">
        <v>1599778.44</v>
      </c>
      <c r="E46" s="24">
        <v>0</v>
      </c>
      <c r="F46" s="25">
        <f>+D46+E46</f>
        <v>1599778.44</v>
      </c>
      <c r="G46" s="24">
        <f>+F46</f>
        <v>1599778.44</v>
      </c>
      <c r="H46" s="18">
        <f t="shared" ref="H46:H49" si="4">((G46-I46)/I46)*100</f>
        <v>128.08255308198244</v>
      </c>
      <c r="I46" s="26">
        <v>701403.25</v>
      </c>
      <c r="J46" s="27"/>
      <c r="K46" s="12">
        <f t="shared" ref="K46:K49" si="5">((G46-L46)/L46)*100</f>
        <v>-34.026320157977501</v>
      </c>
      <c r="L46" s="28">
        <f>7274621.23/3</f>
        <v>2424873.7433333336</v>
      </c>
    </row>
    <row r="47" spans="2:14">
      <c r="B47" s="52">
        <v>5</v>
      </c>
      <c r="C47" s="50" t="s">
        <v>23</v>
      </c>
      <c r="D47" s="29">
        <v>5622775.5199999996</v>
      </c>
      <c r="E47" s="29">
        <v>0</v>
      </c>
      <c r="F47" s="30">
        <f>+E47+D47</f>
        <v>5622775.5199999996</v>
      </c>
      <c r="G47" s="29">
        <f>+G46+F47</f>
        <v>7222553.959999999</v>
      </c>
      <c r="H47" s="13">
        <f t="shared" si="4"/>
        <v>49.144504633418961</v>
      </c>
      <c r="I47" s="31">
        <f>+I46+4141251.85</f>
        <v>4842655.0999999996</v>
      </c>
      <c r="J47" s="27"/>
      <c r="K47" s="13">
        <f t="shared" si="5"/>
        <v>-4.4859812394465441</v>
      </c>
      <c r="L47" s="31">
        <f>22685321.13/3</f>
        <v>7561773.71</v>
      </c>
    </row>
    <row r="48" spans="2:14">
      <c r="B48" s="52">
        <v>6</v>
      </c>
      <c r="C48" s="50" t="s">
        <v>24</v>
      </c>
      <c r="D48" s="29">
        <v>8495852.0099999998</v>
      </c>
      <c r="E48" s="29">
        <v>0</v>
      </c>
      <c r="F48" s="30">
        <f>+E48+D48</f>
        <v>8495852.0099999998</v>
      </c>
      <c r="G48" s="29">
        <f t="shared" ref="G48" si="6">+G47+F48</f>
        <v>15718405.969999999</v>
      </c>
      <c r="H48" s="13">
        <f t="shared" si="4"/>
        <v>86.832983197341335</v>
      </c>
      <c r="I48" s="31">
        <f>+I47+3570423.63</f>
        <v>8413078.7300000004</v>
      </c>
      <c r="J48" s="27"/>
      <c r="K48" s="13">
        <f t="shared" si="5"/>
        <v>28.879260622691326</v>
      </c>
      <c r="L48" s="31">
        <v>12196226.060000001</v>
      </c>
    </row>
    <row r="49" spans="2:15">
      <c r="B49" s="52">
        <v>7</v>
      </c>
      <c r="C49" s="50" t="s">
        <v>25</v>
      </c>
      <c r="D49" s="29">
        <v>3567588.05</v>
      </c>
      <c r="E49" s="29">
        <v>0</v>
      </c>
      <c r="F49" s="30">
        <f t="shared" ref="F49:F68" si="7">+E49+D49</f>
        <v>3567588.05</v>
      </c>
      <c r="G49" s="43">
        <f>+G48+F49</f>
        <v>19285994.02</v>
      </c>
      <c r="H49" s="13">
        <f t="shared" si="4"/>
        <v>31.139511242917234</v>
      </c>
      <c r="I49" s="31">
        <f>+I48+6293392.14</f>
        <v>14706470.870000001</v>
      </c>
      <c r="J49" s="27"/>
      <c r="K49" s="13">
        <f t="shared" si="5"/>
        <v>4.0261385457943808</v>
      </c>
      <c r="L49" s="31">
        <v>18539565.43</v>
      </c>
      <c r="N49" s="49"/>
      <c r="O49" s="49"/>
    </row>
    <row r="50" spans="2:15" ht="17.45" hidden="1" customHeight="1">
      <c r="B50" s="11">
        <v>8</v>
      </c>
      <c r="C50" s="19" t="s">
        <v>26</v>
      </c>
      <c r="D50" s="29"/>
      <c r="E50" s="29"/>
      <c r="F50" s="30">
        <f t="shared" si="7"/>
        <v>0</v>
      </c>
      <c r="G50" s="29">
        <f t="shared" ref="G50:G68" si="8">+G49+F50</f>
        <v>19285994.02</v>
      </c>
      <c r="H50" s="13">
        <v>0</v>
      </c>
      <c r="I50" s="31">
        <v>0</v>
      </c>
      <c r="J50" s="27"/>
      <c r="K50" s="13">
        <v>0</v>
      </c>
      <c r="L50" s="31">
        <v>0</v>
      </c>
    </row>
    <row r="51" spans="2:15" hidden="1">
      <c r="B51" s="11">
        <v>9</v>
      </c>
      <c r="C51" s="19" t="s">
        <v>27</v>
      </c>
      <c r="D51" s="29"/>
      <c r="E51" s="29"/>
      <c r="F51" s="30">
        <f t="shared" si="7"/>
        <v>0</v>
      </c>
      <c r="G51" s="29">
        <f t="shared" si="8"/>
        <v>19285994.02</v>
      </c>
      <c r="H51" s="13">
        <v>0</v>
      </c>
      <c r="I51" s="31">
        <v>0</v>
      </c>
      <c r="J51" s="27"/>
      <c r="K51" s="13">
        <v>0</v>
      </c>
      <c r="L51" s="31">
        <v>0</v>
      </c>
    </row>
    <row r="52" spans="2:15" hidden="1">
      <c r="B52" s="11">
        <v>10</v>
      </c>
      <c r="C52" s="19" t="s">
        <v>28</v>
      </c>
      <c r="D52" s="29"/>
      <c r="E52" s="29"/>
      <c r="F52" s="30">
        <f t="shared" si="7"/>
        <v>0</v>
      </c>
      <c r="G52" s="29">
        <f t="shared" si="8"/>
        <v>19285994.02</v>
      </c>
      <c r="H52" s="13">
        <v>0</v>
      </c>
      <c r="I52" s="31">
        <v>0</v>
      </c>
      <c r="J52" s="27"/>
      <c r="K52" s="13">
        <v>0</v>
      </c>
      <c r="L52" s="31">
        <v>0</v>
      </c>
    </row>
    <row r="53" spans="2:15" hidden="1">
      <c r="B53" s="11">
        <v>11</v>
      </c>
      <c r="C53" s="19" t="s">
        <v>29</v>
      </c>
      <c r="D53" s="29"/>
      <c r="E53" s="29"/>
      <c r="F53" s="30">
        <f t="shared" si="7"/>
        <v>0</v>
      </c>
      <c r="G53" s="29">
        <f t="shared" si="8"/>
        <v>19285994.02</v>
      </c>
      <c r="H53" s="13">
        <v>0</v>
      </c>
      <c r="I53" s="31">
        <v>0</v>
      </c>
      <c r="J53" s="27"/>
      <c r="K53" s="13">
        <v>0</v>
      </c>
      <c r="L53" s="31">
        <v>0</v>
      </c>
    </row>
    <row r="54" spans="2:15" hidden="1">
      <c r="B54" s="11">
        <v>12</v>
      </c>
      <c r="C54" s="19" t="s">
        <v>30</v>
      </c>
      <c r="D54" s="29"/>
      <c r="E54" s="29"/>
      <c r="F54" s="30">
        <f t="shared" si="7"/>
        <v>0</v>
      </c>
      <c r="G54" s="29">
        <f t="shared" si="8"/>
        <v>19285994.02</v>
      </c>
      <c r="H54" s="13">
        <v>0</v>
      </c>
      <c r="I54" s="31">
        <v>0</v>
      </c>
      <c r="J54" s="27"/>
      <c r="K54" s="13">
        <v>0</v>
      </c>
      <c r="L54" s="31">
        <v>0</v>
      </c>
    </row>
    <row r="55" spans="2:15" hidden="1">
      <c r="B55" s="11">
        <v>13</v>
      </c>
      <c r="C55" s="19" t="s">
        <v>31</v>
      </c>
      <c r="D55" s="29"/>
      <c r="E55" s="29"/>
      <c r="F55" s="30">
        <f t="shared" si="7"/>
        <v>0</v>
      </c>
      <c r="G55" s="29">
        <f t="shared" si="8"/>
        <v>19285994.02</v>
      </c>
      <c r="H55" s="13">
        <v>0</v>
      </c>
      <c r="I55" s="31">
        <v>0</v>
      </c>
      <c r="J55" s="27"/>
      <c r="K55" s="13">
        <v>0</v>
      </c>
      <c r="L55" s="31">
        <v>0</v>
      </c>
    </row>
    <row r="56" spans="2:15" hidden="1">
      <c r="B56" s="11">
        <v>14</v>
      </c>
      <c r="C56" s="20" t="s">
        <v>32</v>
      </c>
      <c r="D56" s="29"/>
      <c r="E56" s="29"/>
      <c r="F56" s="30">
        <f t="shared" si="7"/>
        <v>0</v>
      </c>
      <c r="G56" s="29">
        <f t="shared" si="8"/>
        <v>19285994.02</v>
      </c>
      <c r="H56" s="13">
        <v>0</v>
      </c>
      <c r="I56" s="31">
        <v>0</v>
      </c>
      <c r="J56" s="27"/>
      <c r="K56" s="13">
        <v>0</v>
      </c>
      <c r="L56" s="31">
        <v>0</v>
      </c>
    </row>
    <row r="57" spans="2:15" hidden="1">
      <c r="B57" s="11">
        <v>15</v>
      </c>
      <c r="C57" s="19" t="s">
        <v>33</v>
      </c>
      <c r="D57" s="29"/>
      <c r="E57" s="29"/>
      <c r="F57" s="30">
        <f t="shared" si="7"/>
        <v>0</v>
      </c>
      <c r="G57" s="29">
        <f t="shared" si="8"/>
        <v>19285994.02</v>
      </c>
      <c r="H57" s="13">
        <v>0</v>
      </c>
      <c r="I57" s="31">
        <v>0</v>
      </c>
      <c r="J57" s="27"/>
      <c r="K57" s="13">
        <v>0</v>
      </c>
      <c r="L57" s="31">
        <v>0</v>
      </c>
    </row>
    <row r="58" spans="2:15" hidden="1">
      <c r="B58" s="11">
        <v>16</v>
      </c>
      <c r="C58" s="19" t="s">
        <v>34</v>
      </c>
      <c r="D58" s="29"/>
      <c r="E58" s="29"/>
      <c r="F58" s="30">
        <f t="shared" si="7"/>
        <v>0</v>
      </c>
      <c r="G58" s="29">
        <f t="shared" si="8"/>
        <v>19285994.02</v>
      </c>
      <c r="H58" s="13">
        <v>0</v>
      </c>
      <c r="I58" s="31">
        <v>0</v>
      </c>
      <c r="J58" s="27"/>
      <c r="K58" s="13">
        <v>0</v>
      </c>
      <c r="L58" s="31">
        <v>0</v>
      </c>
    </row>
    <row r="59" spans="2:15" hidden="1">
      <c r="B59" s="11">
        <v>17</v>
      </c>
      <c r="C59" s="19" t="s">
        <v>35</v>
      </c>
      <c r="D59" s="29"/>
      <c r="E59" s="29"/>
      <c r="F59" s="30">
        <f t="shared" si="7"/>
        <v>0</v>
      </c>
      <c r="G59" s="29">
        <f t="shared" si="8"/>
        <v>19285994.02</v>
      </c>
      <c r="H59" s="13">
        <v>0</v>
      </c>
      <c r="I59" s="31">
        <v>0</v>
      </c>
      <c r="J59" s="27"/>
      <c r="K59" s="13">
        <v>0</v>
      </c>
      <c r="L59" s="31">
        <v>0</v>
      </c>
    </row>
    <row r="60" spans="2:15" hidden="1">
      <c r="B60" s="11">
        <v>18</v>
      </c>
      <c r="C60" s="19" t="s">
        <v>36</v>
      </c>
      <c r="D60" s="29"/>
      <c r="E60" s="29"/>
      <c r="F60" s="30">
        <f t="shared" si="7"/>
        <v>0</v>
      </c>
      <c r="G60" s="29">
        <f t="shared" si="8"/>
        <v>19285994.02</v>
      </c>
      <c r="H60" s="13">
        <v>0</v>
      </c>
      <c r="I60" s="31">
        <v>0</v>
      </c>
      <c r="J60" s="27"/>
      <c r="K60" s="13">
        <v>0</v>
      </c>
      <c r="L60" s="31">
        <v>0</v>
      </c>
    </row>
    <row r="61" spans="2:15" hidden="1">
      <c r="B61" s="11">
        <v>19</v>
      </c>
      <c r="C61" s="19" t="s">
        <v>37</v>
      </c>
      <c r="D61" s="29"/>
      <c r="E61" s="29"/>
      <c r="F61" s="30">
        <f t="shared" si="7"/>
        <v>0</v>
      </c>
      <c r="G61" s="29">
        <f t="shared" si="8"/>
        <v>19285994.02</v>
      </c>
      <c r="H61" s="13">
        <v>0</v>
      </c>
      <c r="I61" s="31">
        <v>0</v>
      </c>
      <c r="J61" s="27"/>
      <c r="K61" s="13">
        <v>0</v>
      </c>
      <c r="L61" s="31">
        <v>0</v>
      </c>
    </row>
    <row r="62" spans="2:15" hidden="1">
      <c r="B62" s="11">
        <v>20</v>
      </c>
      <c r="C62" s="19" t="s">
        <v>38</v>
      </c>
      <c r="D62" s="29"/>
      <c r="E62" s="29"/>
      <c r="F62" s="30">
        <f t="shared" si="7"/>
        <v>0</v>
      </c>
      <c r="G62" s="29">
        <f t="shared" si="8"/>
        <v>19285994.02</v>
      </c>
      <c r="H62" s="13">
        <v>0</v>
      </c>
      <c r="I62" s="31">
        <v>0</v>
      </c>
      <c r="J62" s="27"/>
      <c r="K62" s="13">
        <v>0</v>
      </c>
      <c r="L62" s="31">
        <v>0</v>
      </c>
    </row>
    <row r="63" spans="2:15" hidden="1">
      <c r="B63" s="11">
        <v>21</v>
      </c>
      <c r="C63" s="19" t="s">
        <v>39</v>
      </c>
      <c r="D63" s="29"/>
      <c r="E63" s="29"/>
      <c r="F63" s="30">
        <f t="shared" si="7"/>
        <v>0</v>
      </c>
      <c r="G63" s="29">
        <f t="shared" si="8"/>
        <v>19285994.02</v>
      </c>
      <c r="H63" s="13">
        <v>0</v>
      </c>
      <c r="I63" s="31">
        <v>0</v>
      </c>
      <c r="J63" s="27"/>
      <c r="K63" s="13">
        <v>0</v>
      </c>
      <c r="L63" s="31">
        <v>0</v>
      </c>
    </row>
    <row r="64" spans="2:15" hidden="1">
      <c r="B64" s="11">
        <v>22</v>
      </c>
      <c r="C64" s="19" t="s">
        <v>40</v>
      </c>
      <c r="D64" s="29"/>
      <c r="E64" s="29"/>
      <c r="F64" s="30">
        <f t="shared" si="7"/>
        <v>0</v>
      </c>
      <c r="G64" s="29">
        <f t="shared" si="8"/>
        <v>19285994.02</v>
      </c>
      <c r="H64" s="13">
        <v>0</v>
      </c>
      <c r="I64" s="31">
        <v>0</v>
      </c>
      <c r="J64" s="27"/>
      <c r="K64" s="13">
        <v>0</v>
      </c>
      <c r="L64" s="31">
        <v>0</v>
      </c>
    </row>
    <row r="65" spans="2:12" hidden="1">
      <c r="B65" s="11">
        <v>23</v>
      </c>
      <c r="C65" s="19" t="s">
        <v>41</v>
      </c>
      <c r="D65" s="29"/>
      <c r="E65" s="29"/>
      <c r="F65" s="30">
        <f t="shared" si="7"/>
        <v>0</v>
      </c>
      <c r="G65" s="29">
        <f t="shared" si="8"/>
        <v>19285994.02</v>
      </c>
      <c r="H65" s="13">
        <v>0</v>
      </c>
      <c r="I65" s="31">
        <v>0</v>
      </c>
      <c r="J65" s="27"/>
      <c r="K65" s="13">
        <v>0</v>
      </c>
      <c r="L65" s="31">
        <v>0</v>
      </c>
    </row>
    <row r="66" spans="2:12" hidden="1">
      <c r="B66" s="11">
        <v>24</v>
      </c>
      <c r="C66" s="19" t="s">
        <v>42</v>
      </c>
      <c r="D66" s="29"/>
      <c r="E66" s="29"/>
      <c r="F66" s="30">
        <f t="shared" si="7"/>
        <v>0</v>
      </c>
      <c r="G66" s="29">
        <f t="shared" si="8"/>
        <v>19285994.02</v>
      </c>
      <c r="H66" s="13">
        <v>0</v>
      </c>
      <c r="I66" s="31">
        <v>0</v>
      </c>
      <c r="J66" s="27"/>
      <c r="K66" s="13">
        <v>0</v>
      </c>
      <c r="L66" s="31">
        <v>0</v>
      </c>
    </row>
    <row r="67" spans="2:12" hidden="1">
      <c r="B67" s="11">
        <v>25</v>
      </c>
      <c r="C67" s="21" t="s">
        <v>43</v>
      </c>
      <c r="D67" s="29"/>
      <c r="E67" s="29"/>
      <c r="F67" s="30">
        <f t="shared" si="7"/>
        <v>0</v>
      </c>
      <c r="G67" s="29">
        <f t="shared" si="8"/>
        <v>19285994.02</v>
      </c>
      <c r="H67" s="13">
        <v>0</v>
      </c>
      <c r="I67" s="31">
        <v>0</v>
      </c>
      <c r="J67" s="27"/>
      <c r="K67" s="13">
        <v>0</v>
      </c>
      <c r="L67" s="31">
        <v>0</v>
      </c>
    </row>
    <row r="68" spans="2:12" hidden="1">
      <c r="B68" s="34">
        <v>26</v>
      </c>
      <c r="C68" s="35" t="s">
        <v>44</v>
      </c>
      <c r="D68" s="36"/>
      <c r="E68" s="36"/>
      <c r="F68" s="37">
        <f t="shared" si="7"/>
        <v>0</v>
      </c>
      <c r="G68" s="36">
        <f t="shared" si="8"/>
        <v>19285994.02</v>
      </c>
      <c r="H68" s="38">
        <v>0</v>
      </c>
      <c r="I68" s="39">
        <v>0</v>
      </c>
      <c r="J68" s="27"/>
      <c r="K68" s="13">
        <v>0</v>
      </c>
      <c r="L68" s="31">
        <v>0</v>
      </c>
    </row>
    <row r="69" spans="2:12">
      <c r="B69" s="5"/>
      <c r="C69" s="5"/>
      <c r="D69" s="6"/>
      <c r="E69" s="6"/>
      <c r="F69" s="6"/>
      <c r="G69" s="6"/>
      <c r="H69" s="7"/>
      <c r="I69" s="6"/>
      <c r="J69" s="5"/>
    </row>
    <row r="70" spans="2:12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2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2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2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2">
      <c r="B74" s="10"/>
      <c r="C74" s="10"/>
      <c r="D74" s="10"/>
      <c r="E74" s="10"/>
      <c r="F74" s="10"/>
      <c r="G74" s="10"/>
      <c r="H74" s="10"/>
      <c r="I74" s="10"/>
      <c r="J74" s="10"/>
    </row>
    <row r="75" spans="2:12">
      <c r="B75" s="10"/>
      <c r="C75" s="10"/>
      <c r="D75" s="10"/>
      <c r="E75" s="10"/>
      <c r="F75" s="10"/>
      <c r="G75" s="10"/>
      <c r="H75" s="10"/>
      <c r="I75" s="10"/>
      <c r="J75" s="10"/>
    </row>
    <row r="76" spans="2:12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2" s="47" customFormat="1" ht="21">
      <c r="B77" s="32"/>
      <c r="C77" s="32"/>
      <c r="D77" s="100" t="s">
        <v>50</v>
      </c>
      <c r="E77" s="100"/>
      <c r="F77" s="100"/>
      <c r="G77" s="100"/>
      <c r="H77" s="100"/>
      <c r="I77" s="100"/>
      <c r="J77" s="32"/>
    </row>
    <row r="78" spans="2:12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2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  <c r="K79" s="82" t="s">
        <v>6</v>
      </c>
      <c r="L79" s="83"/>
    </row>
    <row r="80" spans="2:12">
      <c r="B80" s="14"/>
      <c r="C80" s="15"/>
      <c r="D80" s="86" t="s">
        <v>8</v>
      </c>
      <c r="E80" s="87"/>
      <c r="F80" s="87"/>
      <c r="G80" s="88"/>
      <c r="H80" s="84"/>
      <c r="I80" s="85"/>
      <c r="J80" s="4"/>
      <c r="K80" s="84"/>
      <c r="L80" s="85"/>
    </row>
    <row r="81" spans="2:14" ht="14.45" customHeight="1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  <c r="K81" s="97" t="s">
        <v>18</v>
      </c>
      <c r="L81" s="95" t="s">
        <v>19</v>
      </c>
    </row>
    <row r="82" spans="2:14" ht="39.6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  <c r="K82" s="98"/>
      <c r="L82" s="96"/>
    </row>
    <row r="83" spans="2:14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53">
        <v>0</v>
      </c>
      <c r="I83" s="26">
        <v>0</v>
      </c>
      <c r="J83" s="27"/>
      <c r="K83" s="12">
        <f t="shared" ref="K83:K86" si="9">((G83-L83)/L83)*100</f>
        <v>-100</v>
      </c>
      <c r="L83" s="28">
        <f>685181.51/3</f>
        <v>228393.83666666667</v>
      </c>
    </row>
    <row r="84" spans="2:14">
      <c r="B84" s="52">
        <v>5</v>
      </c>
      <c r="C84" s="50" t="s">
        <v>23</v>
      </c>
      <c r="D84" s="29">
        <v>596772.69999999995</v>
      </c>
      <c r="E84" s="29">
        <v>0</v>
      </c>
      <c r="F84" s="30">
        <f>+E84+D84</f>
        <v>596772.69999999995</v>
      </c>
      <c r="G84" s="29">
        <f>+G83+F84</f>
        <v>596772.69999999995</v>
      </c>
      <c r="H84" s="13">
        <f t="shared" ref="H84:H86" si="10">((G84-I84)/I84)*100</f>
        <v>65.242254621055423</v>
      </c>
      <c r="I84" s="31">
        <v>361150.18</v>
      </c>
      <c r="J84" s="27"/>
      <c r="K84" s="13">
        <f t="shared" si="9"/>
        <v>-31.549397839415278</v>
      </c>
      <c r="L84" s="31">
        <f>2615489.19/3</f>
        <v>871829.73</v>
      </c>
    </row>
    <row r="85" spans="2:14">
      <c r="B85" s="52">
        <v>6</v>
      </c>
      <c r="C85" s="50" t="s">
        <v>24</v>
      </c>
      <c r="D85" s="29">
        <v>827033.16</v>
      </c>
      <c r="E85" s="29">
        <v>0</v>
      </c>
      <c r="F85" s="30">
        <f>+E85+D85</f>
        <v>827033.16</v>
      </c>
      <c r="G85" s="29">
        <f t="shared" ref="G85" si="11">+G84+F85</f>
        <v>1423805.8599999999</v>
      </c>
      <c r="H85" s="13">
        <f t="shared" si="10"/>
        <v>24.524711214144862</v>
      </c>
      <c r="I85" s="31">
        <f>+I84+782242.04</f>
        <v>1143392.22</v>
      </c>
      <c r="J85" s="27"/>
      <c r="K85" s="13">
        <f t="shared" si="9"/>
        <v>-12.073941291159628</v>
      </c>
      <c r="L85" s="31">
        <f>4857965.48/3</f>
        <v>1619321.8266666669</v>
      </c>
    </row>
    <row r="86" spans="2:14">
      <c r="B86" s="52">
        <v>7</v>
      </c>
      <c r="C86" s="50" t="s">
        <v>25</v>
      </c>
      <c r="D86" s="29">
        <v>573656.71</v>
      </c>
      <c r="E86" s="29">
        <v>0</v>
      </c>
      <c r="F86" s="30">
        <f t="shared" ref="F86:F105" si="12">+E86+D86</f>
        <v>573656.71</v>
      </c>
      <c r="G86" s="45">
        <f>+G85+F86</f>
        <v>1997462.5699999998</v>
      </c>
      <c r="H86" s="13">
        <f t="shared" si="10"/>
        <v>-0.11325144240043876</v>
      </c>
      <c r="I86" s="31">
        <f>+I85+856335.07</f>
        <v>1999727.29</v>
      </c>
      <c r="J86" s="27"/>
      <c r="K86" s="13">
        <f t="shared" si="9"/>
        <v>-25.247574381479364</v>
      </c>
      <c r="L86" s="31">
        <f>8016312.06/3</f>
        <v>2672104.02</v>
      </c>
      <c r="N86" s="51"/>
    </row>
    <row r="87" spans="2:14" hidden="1">
      <c r="B87" s="11">
        <v>8</v>
      </c>
      <c r="C87" s="19" t="s">
        <v>26</v>
      </c>
      <c r="D87" s="29"/>
      <c r="E87" s="29"/>
      <c r="F87" s="30">
        <f t="shared" si="12"/>
        <v>0</v>
      </c>
      <c r="G87" s="29">
        <f t="shared" ref="G87:G105" si="13">+G86+F87</f>
        <v>1997462.5699999998</v>
      </c>
      <c r="H87" s="13">
        <v>0</v>
      </c>
      <c r="I87" s="31">
        <v>0</v>
      </c>
      <c r="J87" s="27"/>
      <c r="K87" s="13">
        <v>0</v>
      </c>
      <c r="L87" s="31">
        <v>0</v>
      </c>
    </row>
    <row r="88" spans="2:14" hidden="1">
      <c r="B88" s="11">
        <v>9</v>
      </c>
      <c r="C88" s="19" t="s">
        <v>27</v>
      </c>
      <c r="D88" s="29"/>
      <c r="E88" s="29"/>
      <c r="F88" s="30">
        <f t="shared" si="12"/>
        <v>0</v>
      </c>
      <c r="G88" s="29">
        <f t="shared" si="13"/>
        <v>1997462.5699999998</v>
      </c>
      <c r="H88" s="13">
        <v>0</v>
      </c>
      <c r="I88" s="31">
        <v>0</v>
      </c>
      <c r="J88" s="27"/>
      <c r="K88" s="13">
        <v>0</v>
      </c>
      <c r="L88" s="31">
        <v>0</v>
      </c>
    </row>
    <row r="89" spans="2:14" hidden="1">
      <c r="B89" s="11">
        <v>10</v>
      </c>
      <c r="C89" s="19" t="s">
        <v>28</v>
      </c>
      <c r="D89" s="29"/>
      <c r="E89" s="29"/>
      <c r="F89" s="30">
        <f t="shared" si="12"/>
        <v>0</v>
      </c>
      <c r="G89" s="29">
        <f t="shared" si="13"/>
        <v>1997462.5699999998</v>
      </c>
      <c r="H89" s="13">
        <v>0</v>
      </c>
      <c r="I89" s="31">
        <v>0</v>
      </c>
      <c r="J89" s="27"/>
      <c r="K89" s="13">
        <v>0</v>
      </c>
      <c r="L89" s="31">
        <v>0</v>
      </c>
    </row>
    <row r="90" spans="2:14" hidden="1">
      <c r="B90" s="11">
        <v>11</v>
      </c>
      <c r="C90" s="19" t="s">
        <v>29</v>
      </c>
      <c r="D90" s="29"/>
      <c r="E90" s="29"/>
      <c r="F90" s="30">
        <f t="shared" si="12"/>
        <v>0</v>
      </c>
      <c r="G90" s="29">
        <f t="shared" si="13"/>
        <v>1997462.5699999998</v>
      </c>
      <c r="H90" s="13">
        <v>0</v>
      </c>
      <c r="I90" s="31">
        <v>0</v>
      </c>
      <c r="J90" s="27"/>
      <c r="K90" s="13">
        <v>0</v>
      </c>
      <c r="L90" s="31">
        <v>0</v>
      </c>
    </row>
    <row r="91" spans="2:14" hidden="1">
      <c r="B91" s="11">
        <v>12</v>
      </c>
      <c r="C91" s="19" t="s">
        <v>30</v>
      </c>
      <c r="D91" s="29"/>
      <c r="E91" s="29"/>
      <c r="F91" s="30">
        <f t="shared" si="12"/>
        <v>0</v>
      </c>
      <c r="G91" s="29">
        <f t="shared" si="13"/>
        <v>1997462.5699999998</v>
      </c>
      <c r="H91" s="13">
        <v>0</v>
      </c>
      <c r="I91" s="31">
        <v>0</v>
      </c>
      <c r="J91" s="27"/>
      <c r="K91" s="13">
        <v>0</v>
      </c>
      <c r="L91" s="31">
        <v>0</v>
      </c>
    </row>
    <row r="92" spans="2:14" hidden="1">
      <c r="B92" s="11">
        <v>13</v>
      </c>
      <c r="C92" s="19" t="s">
        <v>31</v>
      </c>
      <c r="D92" s="29"/>
      <c r="E92" s="29"/>
      <c r="F92" s="30">
        <f t="shared" si="12"/>
        <v>0</v>
      </c>
      <c r="G92" s="29">
        <f t="shared" si="13"/>
        <v>1997462.5699999998</v>
      </c>
      <c r="H92" s="13">
        <v>0</v>
      </c>
      <c r="I92" s="31">
        <v>0</v>
      </c>
      <c r="J92" s="27"/>
      <c r="K92" s="13">
        <v>0</v>
      </c>
      <c r="L92" s="31">
        <v>0</v>
      </c>
    </row>
    <row r="93" spans="2:14" hidden="1">
      <c r="B93" s="11">
        <v>14</v>
      </c>
      <c r="C93" s="20" t="s">
        <v>32</v>
      </c>
      <c r="D93" s="29"/>
      <c r="E93" s="29"/>
      <c r="F93" s="30">
        <f t="shared" si="12"/>
        <v>0</v>
      </c>
      <c r="G93" s="29">
        <f t="shared" si="13"/>
        <v>1997462.5699999998</v>
      </c>
      <c r="H93" s="13">
        <v>0</v>
      </c>
      <c r="I93" s="31">
        <v>0</v>
      </c>
      <c r="J93" s="27"/>
      <c r="K93" s="13">
        <v>0</v>
      </c>
      <c r="L93" s="31">
        <v>0</v>
      </c>
    </row>
    <row r="94" spans="2:14" hidden="1">
      <c r="B94" s="11">
        <v>15</v>
      </c>
      <c r="C94" s="19" t="s">
        <v>33</v>
      </c>
      <c r="D94" s="29"/>
      <c r="E94" s="29"/>
      <c r="F94" s="30">
        <f t="shared" si="12"/>
        <v>0</v>
      </c>
      <c r="G94" s="29">
        <f t="shared" si="13"/>
        <v>1997462.5699999998</v>
      </c>
      <c r="H94" s="13">
        <v>0</v>
      </c>
      <c r="I94" s="31">
        <v>0</v>
      </c>
      <c r="J94" s="27"/>
      <c r="K94" s="13">
        <v>0</v>
      </c>
      <c r="L94" s="31">
        <v>0</v>
      </c>
    </row>
    <row r="95" spans="2:14" hidden="1">
      <c r="B95" s="11">
        <v>16</v>
      </c>
      <c r="C95" s="19" t="s">
        <v>34</v>
      </c>
      <c r="D95" s="29"/>
      <c r="E95" s="29"/>
      <c r="F95" s="30">
        <f t="shared" si="12"/>
        <v>0</v>
      </c>
      <c r="G95" s="29">
        <f t="shared" si="13"/>
        <v>1997462.5699999998</v>
      </c>
      <c r="H95" s="13">
        <v>0</v>
      </c>
      <c r="I95" s="31">
        <v>0</v>
      </c>
      <c r="J95" s="27"/>
      <c r="K95" s="13">
        <v>0</v>
      </c>
      <c r="L95" s="31">
        <v>0</v>
      </c>
    </row>
    <row r="96" spans="2:14" hidden="1">
      <c r="B96" s="11">
        <v>17</v>
      </c>
      <c r="C96" s="19" t="s">
        <v>35</v>
      </c>
      <c r="D96" s="29"/>
      <c r="E96" s="29"/>
      <c r="F96" s="30">
        <f t="shared" si="12"/>
        <v>0</v>
      </c>
      <c r="G96" s="29">
        <f t="shared" si="13"/>
        <v>1997462.5699999998</v>
      </c>
      <c r="H96" s="13">
        <v>0</v>
      </c>
      <c r="I96" s="31">
        <v>0</v>
      </c>
      <c r="J96" s="27"/>
      <c r="K96" s="13">
        <v>0</v>
      </c>
      <c r="L96" s="31">
        <v>0</v>
      </c>
    </row>
    <row r="97" spans="2:12" hidden="1">
      <c r="B97" s="11">
        <v>18</v>
      </c>
      <c r="C97" s="19" t="s">
        <v>36</v>
      </c>
      <c r="D97" s="29"/>
      <c r="E97" s="29"/>
      <c r="F97" s="30">
        <f t="shared" si="12"/>
        <v>0</v>
      </c>
      <c r="G97" s="29">
        <f t="shared" si="13"/>
        <v>1997462.5699999998</v>
      </c>
      <c r="H97" s="13">
        <v>0</v>
      </c>
      <c r="I97" s="31">
        <v>0</v>
      </c>
      <c r="J97" s="27"/>
      <c r="K97" s="13">
        <v>0</v>
      </c>
      <c r="L97" s="31">
        <v>0</v>
      </c>
    </row>
    <row r="98" spans="2:12" hidden="1">
      <c r="B98" s="11">
        <v>19</v>
      </c>
      <c r="C98" s="19" t="s">
        <v>37</v>
      </c>
      <c r="D98" s="29"/>
      <c r="E98" s="29"/>
      <c r="F98" s="30">
        <f t="shared" si="12"/>
        <v>0</v>
      </c>
      <c r="G98" s="29">
        <f t="shared" si="13"/>
        <v>1997462.5699999998</v>
      </c>
      <c r="H98" s="13">
        <v>0</v>
      </c>
      <c r="I98" s="31">
        <v>0</v>
      </c>
      <c r="J98" s="27"/>
      <c r="K98" s="13">
        <v>0</v>
      </c>
      <c r="L98" s="31">
        <v>0</v>
      </c>
    </row>
    <row r="99" spans="2:12" hidden="1">
      <c r="B99" s="11">
        <v>20</v>
      </c>
      <c r="C99" s="19" t="s">
        <v>38</v>
      </c>
      <c r="D99" s="29"/>
      <c r="E99" s="29"/>
      <c r="F99" s="30">
        <f t="shared" si="12"/>
        <v>0</v>
      </c>
      <c r="G99" s="29">
        <f t="shared" si="13"/>
        <v>1997462.5699999998</v>
      </c>
      <c r="H99" s="13">
        <v>0</v>
      </c>
      <c r="I99" s="31">
        <v>0</v>
      </c>
      <c r="J99" s="27"/>
      <c r="K99" s="13">
        <v>0</v>
      </c>
      <c r="L99" s="31">
        <v>0</v>
      </c>
    </row>
    <row r="100" spans="2:12" hidden="1">
      <c r="B100" s="11">
        <v>21</v>
      </c>
      <c r="C100" s="19" t="s">
        <v>39</v>
      </c>
      <c r="D100" s="29"/>
      <c r="E100" s="29"/>
      <c r="F100" s="30">
        <f t="shared" si="12"/>
        <v>0</v>
      </c>
      <c r="G100" s="29">
        <f t="shared" si="13"/>
        <v>1997462.5699999998</v>
      </c>
      <c r="H100" s="13">
        <v>0</v>
      </c>
      <c r="I100" s="31">
        <v>0</v>
      </c>
      <c r="J100" s="27"/>
      <c r="K100" s="13">
        <v>0</v>
      </c>
      <c r="L100" s="31">
        <v>0</v>
      </c>
    </row>
    <row r="101" spans="2:12" hidden="1">
      <c r="B101" s="11">
        <v>22</v>
      </c>
      <c r="C101" s="19" t="s">
        <v>40</v>
      </c>
      <c r="D101" s="29"/>
      <c r="E101" s="29"/>
      <c r="F101" s="30">
        <f t="shared" si="12"/>
        <v>0</v>
      </c>
      <c r="G101" s="29">
        <f t="shared" si="13"/>
        <v>1997462.5699999998</v>
      </c>
      <c r="H101" s="13">
        <v>0</v>
      </c>
      <c r="I101" s="31">
        <v>0</v>
      </c>
      <c r="J101" s="27"/>
      <c r="K101" s="13">
        <v>0</v>
      </c>
      <c r="L101" s="31">
        <v>0</v>
      </c>
    </row>
    <row r="102" spans="2:12" hidden="1">
      <c r="B102" s="11">
        <v>23</v>
      </c>
      <c r="C102" s="19" t="s">
        <v>41</v>
      </c>
      <c r="D102" s="29"/>
      <c r="E102" s="29"/>
      <c r="F102" s="30">
        <f t="shared" si="12"/>
        <v>0</v>
      </c>
      <c r="G102" s="29">
        <f t="shared" si="13"/>
        <v>1997462.5699999998</v>
      </c>
      <c r="H102" s="13">
        <v>0</v>
      </c>
      <c r="I102" s="31">
        <v>0</v>
      </c>
      <c r="J102" s="27"/>
      <c r="K102" s="13">
        <v>0</v>
      </c>
      <c r="L102" s="31">
        <v>0</v>
      </c>
    </row>
    <row r="103" spans="2:12" hidden="1">
      <c r="B103" s="11">
        <v>24</v>
      </c>
      <c r="C103" s="19" t="s">
        <v>42</v>
      </c>
      <c r="D103" s="29"/>
      <c r="E103" s="29"/>
      <c r="F103" s="30">
        <f t="shared" si="12"/>
        <v>0</v>
      </c>
      <c r="G103" s="29">
        <f t="shared" si="13"/>
        <v>1997462.5699999998</v>
      </c>
      <c r="H103" s="13">
        <v>0</v>
      </c>
      <c r="I103" s="31">
        <v>0</v>
      </c>
      <c r="J103" s="27"/>
      <c r="K103" s="13">
        <v>0</v>
      </c>
      <c r="L103" s="31">
        <v>0</v>
      </c>
    </row>
    <row r="104" spans="2:12" hidden="1">
      <c r="B104" s="11">
        <v>25</v>
      </c>
      <c r="C104" s="21" t="s">
        <v>43</v>
      </c>
      <c r="D104" s="29"/>
      <c r="E104" s="29"/>
      <c r="F104" s="30">
        <f t="shared" si="12"/>
        <v>0</v>
      </c>
      <c r="G104" s="29">
        <f t="shared" si="13"/>
        <v>1997462.5699999998</v>
      </c>
      <c r="H104" s="13">
        <v>0</v>
      </c>
      <c r="I104" s="31">
        <v>0</v>
      </c>
      <c r="J104" s="27"/>
      <c r="K104" s="13">
        <v>0</v>
      </c>
      <c r="L104" s="31">
        <v>0</v>
      </c>
    </row>
    <row r="105" spans="2:12" hidden="1">
      <c r="B105" s="34">
        <v>26</v>
      </c>
      <c r="C105" s="35" t="s">
        <v>44</v>
      </c>
      <c r="D105" s="36"/>
      <c r="E105" s="36"/>
      <c r="F105" s="37">
        <f t="shared" si="12"/>
        <v>0</v>
      </c>
      <c r="G105" s="36">
        <f t="shared" si="13"/>
        <v>1997462.5699999998</v>
      </c>
      <c r="H105" s="38">
        <v>0</v>
      </c>
      <c r="I105" s="39">
        <v>0</v>
      </c>
      <c r="J105" s="27"/>
      <c r="K105" s="13">
        <v>0</v>
      </c>
      <c r="L105" s="31">
        <v>0</v>
      </c>
    </row>
    <row r="106" spans="2:12">
      <c r="B106" s="5"/>
      <c r="C106" s="5"/>
      <c r="D106" s="6"/>
      <c r="E106" s="6"/>
      <c r="F106" s="6"/>
      <c r="G106" s="6"/>
      <c r="H106" s="7"/>
      <c r="I106" s="6"/>
      <c r="J106" s="5"/>
    </row>
    <row r="107" spans="2:12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2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2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2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4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4" s="47" customFormat="1" ht="21" customHeight="1">
      <c r="B114" s="32"/>
      <c r="C114" s="32"/>
      <c r="D114" s="101" t="s">
        <v>50</v>
      </c>
      <c r="E114" s="101"/>
      <c r="F114" s="101"/>
      <c r="G114" s="101"/>
      <c r="H114" s="101"/>
      <c r="I114" s="101"/>
      <c r="J114" s="32"/>
    </row>
    <row r="115" spans="2:14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4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  <c r="K116" s="82" t="s">
        <v>6</v>
      </c>
      <c r="L116" s="83"/>
    </row>
    <row r="117" spans="2:14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  <c r="K117" s="84"/>
      <c r="L117" s="85"/>
    </row>
    <row r="118" spans="2:14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  <c r="K118" s="97" t="s">
        <v>18</v>
      </c>
      <c r="L118" s="95" t="s">
        <v>19</v>
      </c>
    </row>
    <row r="119" spans="2:14" ht="40.700000000000003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  <c r="K119" s="98"/>
      <c r="L119" s="96"/>
    </row>
    <row r="120" spans="2:14">
      <c r="B120" s="52">
        <v>4</v>
      </c>
      <c r="C120" s="50" t="s">
        <v>22</v>
      </c>
      <c r="D120" s="24">
        <v>195414.01</v>
      </c>
      <c r="E120" s="24">
        <v>0</v>
      </c>
      <c r="F120" s="25">
        <f>+D120+E120</f>
        <v>195414.01</v>
      </c>
      <c r="G120" s="24">
        <f>+F120</f>
        <v>195414.01</v>
      </c>
      <c r="H120" s="53">
        <v>0</v>
      </c>
      <c r="I120" s="26">
        <v>0</v>
      </c>
      <c r="J120" s="27"/>
      <c r="K120" s="12">
        <f t="shared" ref="K120:K123" si="14">((G120-L120)/L120)*100</f>
        <v>25.491162497863151</v>
      </c>
      <c r="L120" s="28">
        <f>467158.02/3</f>
        <v>155719.34</v>
      </c>
    </row>
    <row r="121" spans="2:14">
      <c r="B121" s="52">
        <v>5</v>
      </c>
      <c r="C121" s="50" t="s">
        <v>23</v>
      </c>
      <c r="D121" s="29">
        <v>213874.7</v>
      </c>
      <c r="E121" s="29">
        <v>0</v>
      </c>
      <c r="F121" s="30">
        <f>+E121+D121</f>
        <v>213874.7</v>
      </c>
      <c r="G121" s="29">
        <f>+G120+F121</f>
        <v>409288.71</v>
      </c>
      <c r="H121" s="13">
        <f t="shared" ref="H121:H123" si="15">((G121-I121)/I121)*100</f>
        <v>-30.407918107260794</v>
      </c>
      <c r="I121" s="31">
        <f>+I120+588125.4</f>
        <v>588125.4</v>
      </c>
      <c r="J121" s="27"/>
      <c r="K121" s="13">
        <f t="shared" si="14"/>
        <v>-25.457529101050547</v>
      </c>
      <c r="L121" s="31">
        <f>1647203.42/3</f>
        <v>549067.80666666664</v>
      </c>
    </row>
    <row r="122" spans="2:14">
      <c r="B122" s="52">
        <v>6</v>
      </c>
      <c r="C122" s="50" t="s">
        <v>24</v>
      </c>
      <c r="D122" s="29">
        <v>245270.22</v>
      </c>
      <c r="E122" s="29">
        <v>0</v>
      </c>
      <c r="F122" s="30">
        <f>+E122+D122</f>
        <v>245270.22</v>
      </c>
      <c r="G122" s="29">
        <f t="shared" ref="G122" si="16">+G121+F122</f>
        <v>654558.93000000005</v>
      </c>
      <c r="H122" s="13">
        <f t="shared" si="15"/>
        <v>-22.412363764613357</v>
      </c>
      <c r="I122" s="31">
        <f>+I121+255512.79</f>
        <v>843638.19000000006</v>
      </c>
      <c r="J122" s="27"/>
      <c r="K122" s="13">
        <f t="shared" si="14"/>
        <v>-16.304043907612726</v>
      </c>
      <c r="L122" s="31">
        <f>2346202.71/3</f>
        <v>782067.57</v>
      </c>
    </row>
    <row r="123" spans="2:14">
      <c r="B123" s="52">
        <v>7</v>
      </c>
      <c r="C123" s="50" t="s">
        <v>25</v>
      </c>
      <c r="D123" s="29">
        <v>199584.66</v>
      </c>
      <c r="E123" s="29">
        <v>0</v>
      </c>
      <c r="F123" s="30">
        <f t="shared" ref="F123:F142" si="17">+E123+D123</f>
        <v>199584.66</v>
      </c>
      <c r="G123" s="46">
        <f>+G122+F123</f>
        <v>854143.59000000008</v>
      </c>
      <c r="H123" s="13">
        <f t="shared" si="15"/>
        <v>-17.730536053607395</v>
      </c>
      <c r="I123" s="31">
        <f>+I122+194588.57</f>
        <v>1038226.76</v>
      </c>
      <c r="J123" s="27"/>
      <c r="K123" s="13">
        <f t="shared" si="14"/>
        <v>-11.575121088073416</v>
      </c>
      <c r="L123" s="31">
        <f>2897861.78/3</f>
        <v>965953.92666666664</v>
      </c>
      <c r="N123" s="51"/>
    </row>
    <row r="124" spans="2:14" hidden="1">
      <c r="B124" s="11">
        <v>8</v>
      </c>
      <c r="C124" s="19" t="s">
        <v>26</v>
      </c>
      <c r="D124" s="29"/>
      <c r="E124" s="29"/>
      <c r="F124" s="30">
        <f t="shared" si="17"/>
        <v>0</v>
      </c>
      <c r="G124" s="29">
        <f t="shared" ref="G124:G142" si="18">+G123+F124</f>
        <v>854143.59000000008</v>
      </c>
      <c r="H124" s="13">
        <v>0</v>
      </c>
      <c r="I124" s="31">
        <v>0</v>
      </c>
      <c r="J124" s="27"/>
      <c r="K124" s="13">
        <v>0</v>
      </c>
      <c r="L124" s="31">
        <v>0</v>
      </c>
    </row>
    <row r="125" spans="2:14" hidden="1">
      <c r="B125" s="11">
        <v>9</v>
      </c>
      <c r="C125" s="19" t="s">
        <v>27</v>
      </c>
      <c r="D125" s="29"/>
      <c r="E125" s="29"/>
      <c r="F125" s="30">
        <f t="shared" si="17"/>
        <v>0</v>
      </c>
      <c r="G125" s="29">
        <f t="shared" si="18"/>
        <v>854143.59000000008</v>
      </c>
      <c r="H125" s="13">
        <v>0</v>
      </c>
      <c r="I125" s="31">
        <v>0</v>
      </c>
      <c r="J125" s="27"/>
      <c r="K125" s="13">
        <v>0</v>
      </c>
      <c r="L125" s="31">
        <v>0</v>
      </c>
    </row>
    <row r="126" spans="2:14" hidden="1">
      <c r="B126" s="11">
        <v>10</v>
      </c>
      <c r="C126" s="19" t="s">
        <v>28</v>
      </c>
      <c r="D126" s="29"/>
      <c r="E126" s="29"/>
      <c r="F126" s="30">
        <f t="shared" si="17"/>
        <v>0</v>
      </c>
      <c r="G126" s="29">
        <f t="shared" si="18"/>
        <v>854143.59000000008</v>
      </c>
      <c r="H126" s="13">
        <v>0</v>
      </c>
      <c r="I126" s="31">
        <v>0</v>
      </c>
      <c r="J126" s="27"/>
      <c r="K126" s="13">
        <v>0</v>
      </c>
      <c r="L126" s="31">
        <v>0</v>
      </c>
    </row>
    <row r="127" spans="2:14" hidden="1">
      <c r="B127" s="11">
        <v>11</v>
      </c>
      <c r="C127" s="19" t="s">
        <v>29</v>
      </c>
      <c r="D127" s="29"/>
      <c r="E127" s="29"/>
      <c r="F127" s="30">
        <f t="shared" si="17"/>
        <v>0</v>
      </c>
      <c r="G127" s="29">
        <f t="shared" si="18"/>
        <v>854143.59000000008</v>
      </c>
      <c r="H127" s="13">
        <v>0</v>
      </c>
      <c r="I127" s="31">
        <v>0</v>
      </c>
      <c r="J127" s="27"/>
      <c r="K127" s="13">
        <v>0</v>
      </c>
      <c r="L127" s="31">
        <v>0</v>
      </c>
    </row>
    <row r="128" spans="2:14" hidden="1">
      <c r="B128" s="11">
        <v>12</v>
      </c>
      <c r="C128" s="19" t="s">
        <v>30</v>
      </c>
      <c r="D128" s="29"/>
      <c r="E128" s="29"/>
      <c r="F128" s="30">
        <f t="shared" si="17"/>
        <v>0</v>
      </c>
      <c r="G128" s="29">
        <f t="shared" si="18"/>
        <v>854143.59000000008</v>
      </c>
      <c r="H128" s="13">
        <v>0</v>
      </c>
      <c r="I128" s="31">
        <v>0</v>
      </c>
      <c r="J128" s="27"/>
      <c r="K128" s="13">
        <v>0</v>
      </c>
      <c r="L128" s="31">
        <v>0</v>
      </c>
    </row>
    <row r="129" spans="2:12" hidden="1">
      <c r="B129" s="11">
        <v>13</v>
      </c>
      <c r="C129" s="19" t="s">
        <v>31</v>
      </c>
      <c r="D129" s="29"/>
      <c r="E129" s="29"/>
      <c r="F129" s="30">
        <f t="shared" si="17"/>
        <v>0</v>
      </c>
      <c r="G129" s="29">
        <f t="shared" si="18"/>
        <v>854143.59000000008</v>
      </c>
      <c r="H129" s="13">
        <v>0</v>
      </c>
      <c r="I129" s="31">
        <v>0</v>
      </c>
      <c r="J129" s="27"/>
      <c r="K129" s="13">
        <v>0</v>
      </c>
      <c r="L129" s="31">
        <v>0</v>
      </c>
    </row>
    <row r="130" spans="2:12" hidden="1">
      <c r="B130" s="11">
        <v>14</v>
      </c>
      <c r="C130" s="20" t="s">
        <v>32</v>
      </c>
      <c r="D130" s="29"/>
      <c r="E130" s="29"/>
      <c r="F130" s="30">
        <f t="shared" si="17"/>
        <v>0</v>
      </c>
      <c r="G130" s="29">
        <f t="shared" si="18"/>
        <v>854143.59000000008</v>
      </c>
      <c r="H130" s="13">
        <v>0</v>
      </c>
      <c r="I130" s="31">
        <v>0</v>
      </c>
      <c r="J130" s="27"/>
      <c r="K130" s="13">
        <v>0</v>
      </c>
      <c r="L130" s="31">
        <v>0</v>
      </c>
    </row>
    <row r="131" spans="2:12" hidden="1">
      <c r="B131" s="11">
        <v>15</v>
      </c>
      <c r="C131" s="19" t="s">
        <v>33</v>
      </c>
      <c r="D131" s="29"/>
      <c r="E131" s="29"/>
      <c r="F131" s="30">
        <f t="shared" si="17"/>
        <v>0</v>
      </c>
      <c r="G131" s="29">
        <f t="shared" si="18"/>
        <v>854143.59000000008</v>
      </c>
      <c r="H131" s="13">
        <v>0</v>
      </c>
      <c r="I131" s="31">
        <v>0</v>
      </c>
      <c r="J131" s="27"/>
      <c r="K131" s="13">
        <v>0</v>
      </c>
      <c r="L131" s="31">
        <v>0</v>
      </c>
    </row>
    <row r="132" spans="2:12" hidden="1">
      <c r="B132" s="11">
        <v>16</v>
      </c>
      <c r="C132" s="19" t="s">
        <v>34</v>
      </c>
      <c r="D132" s="29"/>
      <c r="E132" s="29"/>
      <c r="F132" s="30">
        <f t="shared" si="17"/>
        <v>0</v>
      </c>
      <c r="G132" s="29">
        <f t="shared" si="18"/>
        <v>854143.59000000008</v>
      </c>
      <c r="H132" s="13">
        <v>0</v>
      </c>
      <c r="I132" s="31">
        <v>0</v>
      </c>
      <c r="J132" s="27"/>
      <c r="K132" s="13">
        <v>0</v>
      </c>
      <c r="L132" s="31">
        <v>0</v>
      </c>
    </row>
    <row r="133" spans="2:12" hidden="1">
      <c r="B133" s="11">
        <v>17</v>
      </c>
      <c r="C133" s="19" t="s">
        <v>35</v>
      </c>
      <c r="D133" s="29"/>
      <c r="E133" s="29"/>
      <c r="F133" s="30">
        <f t="shared" si="17"/>
        <v>0</v>
      </c>
      <c r="G133" s="29">
        <f t="shared" si="18"/>
        <v>854143.59000000008</v>
      </c>
      <c r="H133" s="13">
        <v>0</v>
      </c>
      <c r="I133" s="31">
        <v>0</v>
      </c>
      <c r="J133" s="27"/>
      <c r="K133" s="13">
        <v>0</v>
      </c>
      <c r="L133" s="31">
        <v>0</v>
      </c>
    </row>
    <row r="134" spans="2:12" hidden="1">
      <c r="B134" s="11">
        <v>18</v>
      </c>
      <c r="C134" s="19" t="s">
        <v>36</v>
      </c>
      <c r="D134" s="29"/>
      <c r="E134" s="29"/>
      <c r="F134" s="30">
        <f t="shared" si="17"/>
        <v>0</v>
      </c>
      <c r="G134" s="29">
        <f t="shared" si="18"/>
        <v>854143.59000000008</v>
      </c>
      <c r="H134" s="13">
        <v>0</v>
      </c>
      <c r="I134" s="31">
        <v>0</v>
      </c>
      <c r="J134" s="27"/>
      <c r="K134" s="13">
        <v>0</v>
      </c>
      <c r="L134" s="31">
        <v>0</v>
      </c>
    </row>
    <row r="135" spans="2:12" hidden="1">
      <c r="B135" s="11">
        <v>19</v>
      </c>
      <c r="C135" s="19" t="s">
        <v>37</v>
      </c>
      <c r="D135" s="29"/>
      <c r="E135" s="29"/>
      <c r="F135" s="30">
        <f t="shared" si="17"/>
        <v>0</v>
      </c>
      <c r="G135" s="29">
        <f t="shared" si="18"/>
        <v>854143.59000000008</v>
      </c>
      <c r="H135" s="13">
        <v>0</v>
      </c>
      <c r="I135" s="31">
        <v>0</v>
      </c>
      <c r="J135" s="27"/>
      <c r="K135" s="13">
        <v>0</v>
      </c>
      <c r="L135" s="31">
        <v>0</v>
      </c>
    </row>
    <row r="136" spans="2:12" hidden="1">
      <c r="B136" s="11">
        <v>20</v>
      </c>
      <c r="C136" s="19" t="s">
        <v>38</v>
      </c>
      <c r="D136" s="29"/>
      <c r="E136" s="29"/>
      <c r="F136" s="30">
        <f t="shared" si="17"/>
        <v>0</v>
      </c>
      <c r="G136" s="29">
        <f t="shared" si="18"/>
        <v>854143.59000000008</v>
      </c>
      <c r="H136" s="13">
        <v>0</v>
      </c>
      <c r="I136" s="31">
        <v>0</v>
      </c>
      <c r="J136" s="27"/>
      <c r="K136" s="13">
        <v>0</v>
      </c>
      <c r="L136" s="31">
        <v>0</v>
      </c>
    </row>
    <row r="137" spans="2:12" hidden="1">
      <c r="B137" s="11">
        <v>21</v>
      </c>
      <c r="C137" s="19" t="s">
        <v>39</v>
      </c>
      <c r="D137" s="29"/>
      <c r="E137" s="29"/>
      <c r="F137" s="30">
        <f t="shared" si="17"/>
        <v>0</v>
      </c>
      <c r="G137" s="29">
        <f t="shared" si="18"/>
        <v>854143.59000000008</v>
      </c>
      <c r="H137" s="13">
        <v>0</v>
      </c>
      <c r="I137" s="31">
        <v>0</v>
      </c>
      <c r="J137" s="27"/>
      <c r="K137" s="13">
        <v>0</v>
      </c>
      <c r="L137" s="31">
        <v>0</v>
      </c>
    </row>
    <row r="138" spans="2:12" hidden="1">
      <c r="B138" s="11">
        <v>22</v>
      </c>
      <c r="C138" s="19" t="s">
        <v>40</v>
      </c>
      <c r="D138" s="29"/>
      <c r="E138" s="29"/>
      <c r="F138" s="30">
        <f t="shared" si="17"/>
        <v>0</v>
      </c>
      <c r="G138" s="29">
        <f t="shared" si="18"/>
        <v>854143.59000000008</v>
      </c>
      <c r="H138" s="13">
        <v>0</v>
      </c>
      <c r="I138" s="31">
        <v>0</v>
      </c>
      <c r="J138" s="27"/>
      <c r="K138" s="13">
        <v>0</v>
      </c>
      <c r="L138" s="31">
        <v>0</v>
      </c>
    </row>
    <row r="139" spans="2:12" hidden="1">
      <c r="B139" s="11">
        <v>23</v>
      </c>
      <c r="C139" s="19" t="s">
        <v>41</v>
      </c>
      <c r="D139" s="29"/>
      <c r="E139" s="29"/>
      <c r="F139" s="30">
        <f t="shared" si="17"/>
        <v>0</v>
      </c>
      <c r="G139" s="29">
        <f t="shared" si="18"/>
        <v>854143.59000000008</v>
      </c>
      <c r="H139" s="13">
        <v>0</v>
      </c>
      <c r="I139" s="31">
        <v>0</v>
      </c>
      <c r="J139" s="27"/>
      <c r="K139" s="13">
        <v>0</v>
      </c>
      <c r="L139" s="31">
        <v>0</v>
      </c>
    </row>
    <row r="140" spans="2:12" hidden="1">
      <c r="B140" s="11">
        <v>24</v>
      </c>
      <c r="C140" s="19" t="s">
        <v>42</v>
      </c>
      <c r="D140" s="29"/>
      <c r="E140" s="29"/>
      <c r="F140" s="30">
        <f t="shared" si="17"/>
        <v>0</v>
      </c>
      <c r="G140" s="29">
        <f t="shared" si="18"/>
        <v>854143.59000000008</v>
      </c>
      <c r="H140" s="13">
        <v>0</v>
      </c>
      <c r="I140" s="31">
        <v>0</v>
      </c>
      <c r="J140" s="27"/>
      <c r="K140" s="13">
        <v>0</v>
      </c>
      <c r="L140" s="31">
        <v>0</v>
      </c>
    </row>
    <row r="141" spans="2:12" hidden="1">
      <c r="B141" s="11">
        <v>25</v>
      </c>
      <c r="C141" s="21" t="s">
        <v>43</v>
      </c>
      <c r="D141" s="29"/>
      <c r="E141" s="29"/>
      <c r="F141" s="30">
        <f t="shared" si="17"/>
        <v>0</v>
      </c>
      <c r="G141" s="29">
        <f t="shared" si="18"/>
        <v>854143.59000000008</v>
      </c>
      <c r="H141" s="13">
        <v>0</v>
      </c>
      <c r="I141" s="31">
        <v>0</v>
      </c>
      <c r="J141" s="27"/>
      <c r="K141" s="13">
        <v>0</v>
      </c>
      <c r="L141" s="31">
        <v>0</v>
      </c>
    </row>
    <row r="142" spans="2:12" hidden="1">
      <c r="B142" s="34">
        <v>26</v>
      </c>
      <c r="C142" s="35" t="s">
        <v>44</v>
      </c>
      <c r="D142" s="36"/>
      <c r="E142" s="36"/>
      <c r="F142" s="37">
        <f t="shared" si="17"/>
        <v>0</v>
      </c>
      <c r="G142" s="36">
        <f t="shared" si="18"/>
        <v>854143.59000000008</v>
      </c>
      <c r="H142" s="38">
        <v>0</v>
      </c>
      <c r="I142" s="39">
        <v>0</v>
      </c>
      <c r="J142" s="27"/>
      <c r="K142" s="13">
        <v>0</v>
      </c>
      <c r="L142" s="31">
        <v>0</v>
      </c>
    </row>
    <row r="143" spans="2:12">
      <c r="B143" s="5"/>
      <c r="C143" s="5"/>
      <c r="D143" s="6"/>
      <c r="E143" s="6"/>
      <c r="F143" s="6"/>
      <c r="G143" s="6"/>
      <c r="H143" s="7"/>
      <c r="I143" s="6"/>
      <c r="J143" s="5"/>
    </row>
    <row r="144" spans="2:12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sheetProtection formatCells="0" formatColumns="0" formatRows="0" insertColumns="0" insertRows="0" insertHyperlinks="0" deleteColumns="0" deleteRows="0" sort="0" autoFilter="0" pivotTables="0"/>
  <mergeCells count="55">
    <mergeCell ref="K116:L117"/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  <mergeCell ref="B115:J115"/>
    <mergeCell ref="D116:G116"/>
    <mergeCell ref="H116:I117"/>
    <mergeCell ref="D117:G117"/>
    <mergeCell ref="D79:G79"/>
    <mergeCell ref="H79:I80"/>
    <mergeCell ref="D80:G80"/>
    <mergeCell ref="B81:B82"/>
    <mergeCell ref="C81:C82"/>
    <mergeCell ref="H81:H82"/>
    <mergeCell ref="I81:I82"/>
    <mergeCell ref="D82:G82"/>
    <mergeCell ref="I44:I45"/>
    <mergeCell ref="D45:G45"/>
    <mergeCell ref="D76:I76"/>
    <mergeCell ref="D77:I77"/>
    <mergeCell ref="B78:J78"/>
    <mergeCell ref="D6:G6"/>
    <mergeCell ref="D5:G5"/>
    <mergeCell ref="B44:B45"/>
    <mergeCell ref="C44:C45"/>
    <mergeCell ref="H44:H45"/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dimension ref="B3:L147"/>
  <sheetViews>
    <sheetView workbookViewId="0">
      <selection activeCell="B46" sqref="B46:B49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8" width="13" style="3" customWidth="1"/>
    <col min="9" max="9" width="17.140625" style="3" customWidth="1"/>
    <col min="10" max="11" width="9" style="3"/>
    <col min="12" max="12" width="15.42578125" style="3" bestFit="1" customWidth="1"/>
    <col min="13" max="16384" width="9" style="3"/>
  </cols>
  <sheetData>
    <row r="3" spans="2:12" s="47" customFormat="1" ht="18.600000000000001">
      <c r="B3" s="32"/>
      <c r="C3" s="32"/>
      <c r="D3" s="103" t="s">
        <v>53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1.35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696917.44</v>
      </c>
      <c r="E9" s="24">
        <v>0</v>
      </c>
      <c r="F9" s="25">
        <f>+D9+E9</f>
        <v>696917.44</v>
      </c>
      <c r="G9" s="24">
        <f>+F9</f>
        <v>696917.44</v>
      </c>
      <c r="H9" s="18">
        <f t="shared" ref="H9:H12" si="0">((G9-I9)/I9)*100</f>
        <v>404.17235043044195</v>
      </c>
      <c r="I9" s="26">
        <v>138230</v>
      </c>
      <c r="J9" s="27"/>
      <c r="K9" s="1"/>
    </row>
    <row r="10" spans="2:12">
      <c r="B10" s="52">
        <v>5</v>
      </c>
      <c r="C10" s="50" t="s">
        <v>23</v>
      </c>
      <c r="D10" s="29">
        <v>4382751.42</v>
      </c>
      <c r="E10" s="29">
        <v>0</v>
      </c>
      <c r="F10" s="30">
        <f>+E10+D10</f>
        <v>4382751.42</v>
      </c>
      <c r="G10" s="29">
        <f>+G9+F10</f>
        <v>5079668.8599999994</v>
      </c>
      <c r="H10" s="13">
        <f t="shared" si="0"/>
        <v>129.39980280898408</v>
      </c>
      <c r="I10" s="31">
        <f>+I9+2076100.09</f>
        <v>2214330.09</v>
      </c>
      <c r="J10" s="27"/>
      <c r="K10" s="1"/>
    </row>
    <row r="11" spans="2:12">
      <c r="B11" s="52">
        <v>6</v>
      </c>
      <c r="C11" s="50" t="s">
        <v>24</v>
      </c>
      <c r="D11" s="29">
        <f>6155544.29-79989</f>
        <v>6075555.29</v>
      </c>
      <c r="E11" s="29">
        <f>+E48</f>
        <v>79989</v>
      </c>
      <c r="F11" s="30">
        <f>+E11+D11</f>
        <v>6155544.29</v>
      </c>
      <c r="G11" s="29">
        <f t="shared" ref="G11:G31" si="1">+G10+F11</f>
        <v>11235213.149999999</v>
      </c>
      <c r="H11" s="13">
        <f t="shared" si="0"/>
        <v>164.37779724668982</v>
      </c>
      <c r="I11" s="31">
        <f>+I10+2035350.96</f>
        <v>4249681.05</v>
      </c>
      <c r="J11" s="27"/>
      <c r="K11" s="1"/>
      <c r="L11" s="49"/>
    </row>
    <row r="12" spans="2:12">
      <c r="B12" s="52">
        <v>7</v>
      </c>
      <c r="C12" s="50" t="s">
        <v>25</v>
      </c>
      <c r="D12" s="29">
        <v>2466772.65</v>
      </c>
      <c r="E12" s="29">
        <v>0</v>
      </c>
      <c r="F12" s="30">
        <f t="shared" ref="F12:F31" si="2">+E12+D12</f>
        <v>2466772.65</v>
      </c>
      <c r="G12" s="44">
        <f>+G11+F12</f>
        <v>13701985.799999999</v>
      </c>
      <c r="H12" s="13">
        <f t="shared" si="0"/>
        <v>66.553945840889128</v>
      </c>
      <c r="I12" s="31">
        <f>+I11+3977074.39</f>
        <v>8226755.4399999995</v>
      </c>
      <c r="J12" s="27"/>
      <c r="K12" s="1"/>
      <c r="L12" s="49"/>
    </row>
    <row r="13" spans="2:12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13701985.799999999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13701985.799999999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13701985.799999999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13701985.799999999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13701985.799999999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13701985.799999999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13701985.799999999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13701985.799999999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13701985.799999999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13701985.799999999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13701985.799999999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13701985.799999999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13701985.799999999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13701985.799999999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13701985.799999999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13701985.799999999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13701985.799999999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13701985.799999999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13701985.799999999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5.95">
      <c r="B40" s="32"/>
      <c r="C40" s="32"/>
      <c r="D40" s="104" t="s">
        <v>53</v>
      </c>
      <c r="E40" s="104"/>
      <c r="F40" s="104"/>
      <c r="G40" s="104"/>
      <c r="H40" s="104"/>
      <c r="I40" s="104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8.45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52">
        <v>4</v>
      </c>
      <c r="C46" s="50" t="s">
        <v>22</v>
      </c>
      <c r="D46" s="24">
        <v>607068.43999999994</v>
      </c>
      <c r="E46" s="24">
        <v>0</v>
      </c>
      <c r="F46" s="25">
        <f>+D46+E46</f>
        <v>607068.43999999994</v>
      </c>
      <c r="G46" s="24">
        <f>+F46</f>
        <v>607068.43999999994</v>
      </c>
      <c r="H46" s="18">
        <f t="shared" ref="H46:H49" si="3">((G46-I46)/I46)*100</f>
        <v>339.17271214642255</v>
      </c>
      <c r="I46" s="26">
        <v>138230</v>
      </c>
      <c r="J46" s="27"/>
    </row>
    <row r="47" spans="2:11">
      <c r="B47" s="52">
        <v>5</v>
      </c>
      <c r="C47" s="50" t="s">
        <v>23</v>
      </c>
      <c r="D47" s="29">
        <v>4089168.8</v>
      </c>
      <c r="E47" s="29">
        <v>0</v>
      </c>
      <c r="F47" s="30">
        <f>+E47+D47</f>
        <v>4089168.8</v>
      </c>
      <c r="G47" s="29">
        <f>+G46+F47</f>
        <v>4696237.24</v>
      </c>
      <c r="H47" s="13">
        <f t="shared" si="3"/>
        <v>147.87044415722741</v>
      </c>
      <c r="I47" s="31">
        <f>+I46+1756403.81</f>
        <v>1894633.81</v>
      </c>
      <c r="J47" s="27"/>
    </row>
    <row r="48" spans="2:11">
      <c r="B48" s="52">
        <v>6</v>
      </c>
      <c r="C48" s="50" t="s">
        <v>24</v>
      </c>
      <c r="D48" s="29">
        <f>5584467.11-79989</f>
        <v>5504478.1100000003</v>
      </c>
      <c r="E48" s="29">
        <f>22759+57230</f>
        <v>79989</v>
      </c>
      <c r="F48" s="30">
        <f>+E48+D48</f>
        <v>5584467.1100000003</v>
      </c>
      <c r="G48" s="29">
        <f t="shared" ref="G48" si="4">+G47+F48</f>
        <v>10280704.350000001</v>
      </c>
      <c r="H48" s="13">
        <f t="shared" si="3"/>
        <v>197.89509806777991</v>
      </c>
      <c r="I48" s="31">
        <f>+I47+1556481.84</f>
        <v>3451115.6500000004</v>
      </c>
      <c r="J48" s="27"/>
    </row>
    <row r="49" spans="2:10">
      <c r="B49" s="52">
        <v>7</v>
      </c>
      <c r="C49" s="50" t="s">
        <v>25</v>
      </c>
      <c r="D49" s="29">
        <v>2246964.02</v>
      </c>
      <c r="E49" s="29">
        <v>0</v>
      </c>
      <c r="F49" s="30">
        <f t="shared" ref="F49:F68" si="5">+E49+D49</f>
        <v>2246964.02</v>
      </c>
      <c r="G49" s="43">
        <f>+G48+F49</f>
        <v>12527668.370000001</v>
      </c>
      <c r="H49" s="13">
        <f t="shared" si="3"/>
        <v>81.437047377767797</v>
      </c>
      <c r="I49" s="31">
        <f>+I48+3453575.84</f>
        <v>6904691.4900000002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12527668.370000001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12527668.370000001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12527668.370000001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12527668.370000001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12527668.370000001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12527668.370000001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12527668.370000001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12527668.370000001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12527668.370000001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12527668.370000001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12527668.370000001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12527668.370000001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12527668.370000001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12527668.370000001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12527668.370000001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12527668.370000001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12527668.370000001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12527668.370000001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12527668.370000001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53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37.700000000000003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e">
        <f t="shared" ref="H83:H86" si="7">((G83-I83)/I83)*100</f>
        <v>#DIV/0!</v>
      </c>
      <c r="I83" s="26">
        <v>0</v>
      </c>
      <c r="J83" s="27"/>
    </row>
    <row r="84" spans="2:10">
      <c r="B84" s="52">
        <v>5</v>
      </c>
      <c r="C84" s="50" t="s">
        <v>23</v>
      </c>
      <c r="D84" s="29">
        <v>233713.08</v>
      </c>
      <c r="E84" s="29">
        <v>0</v>
      </c>
      <c r="F84" s="30">
        <f>+E84+D84</f>
        <v>233713.08</v>
      </c>
      <c r="G84" s="29">
        <f>+G83+F84</f>
        <v>233713.08</v>
      </c>
      <c r="H84" s="13">
        <f t="shared" si="7"/>
        <v>248.92668127488312</v>
      </c>
      <c r="I84" s="31">
        <v>66980.570000000007</v>
      </c>
      <c r="J84" s="27"/>
    </row>
    <row r="85" spans="2:10">
      <c r="B85" s="52">
        <v>6</v>
      </c>
      <c r="C85" s="50" t="s">
        <v>24</v>
      </c>
      <c r="D85" s="29">
        <v>477400.58</v>
      </c>
      <c r="E85" s="29">
        <v>0</v>
      </c>
      <c r="F85" s="30">
        <f>+E85+D85</f>
        <v>477400.58</v>
      </c>
      <c r="G85" s="29">
        <f t="shared" ref="G85" si="8">+G84+F85</f>
        <v>711113.66</v>
      </c>
      <c r="H85" s="13">
        <f t="shared" si="7"/>
        <v>62.990274771891343</v>
      </c>
      <c r="I85" s="31">
        <f>+I84+369311.51</f>
        <v>436292.08</v>
      </c>
      <c r="J85" s="27"/>
    </row>
    <row r="86" spans="2:10">
      <c r="B86" s="52">
        <v>7</v>
      </c>
      <c r="C86" s="50" t="s">
        <v>25</v>
      </c>
      <c r="D86" s="29">
        <v>195276.6</v>
      </c>
      <c r="E86" s="29">
        <v>0</v>
      </c>
      <c r="F86" s="30">
        <f t="shared" ref="F86:F105" si="9">+E86+D86</f>
        <v>195276.6</v>
      </c>
      <c r="G86" s="45">
        <f>+G85+F86</f>
        <v>906390.26</v>
      </c>
      <c r="H86" s="13">
        <f t="shared" si="7"/>
        <v>3.1613030691875856</v>
      </c>
      <c r="I86" s="31">
        <f>+I85+442322.51</f>
        <v>878614.59000000008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906390.26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906390.26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906390.26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906390.26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906390.26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906390.26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906390.26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906390.26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906390.26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906390.26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906390.26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906390.26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906390.26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906390.26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906390.26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906390.26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906390.26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906390.26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906390.26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53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7.35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52">
        <v>4</v>
      </c>
      <c r="C120" s="50" t="s">
        <v>22</v>
      </c>
      <c r="D120" s="24">
        <v>89849</v>
      </c>
      <c r="E120" s="24">
        <v>0</v>
      </c>
      <c r="F120" s="25">
        <f>+D120+E120</f>
        <v>89849</v>
      </c>
      <c r="G120" s="24">
        <f>+F120</f>
        <v>89849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52">
        <v>5</v>
      </c>
      <c r="C121" s="50" t="s">
        <v>23</v>
      </c>
      <c r="D121" s="29">
        <v>59869.54</v>
      </c>
      <c r="E121" s="29">
        <v>0</v>
      </c>
      <c r="F121" s="30">
        <f>+E121+D121</f>
        <v>59869.54</v>
      </c>
      <c r="G121" s="29">
        <f>+G120+F121</f>
        <v>149718.54</v>
      </c>
      <c r="H121" s="13">
        <f t="shared" si="11"/>
        <v>-40.756140566013876</v>
      </c>
      <c r="I121" s="31">
        <v>252715.71</v>
      </c>
      <c r="J121" s="27"/>
    </row>
    <row r="122" spans="2:10">
      <c r="B122" s="52">
        <v>6</v>
      </c>
      <c r="C122" s="50" t="s">
        <v>24</v>
      </c>
      <c r="D122" s="29">
        <v>93676.6</v>
      </c>
      <c r="E122" s="29">
        <v>0</v>
      </c>
      <c r="F122" s="30">
        <f>+E122+D122</f>
        <v>93676.6</v>
      </c>
      <c r="G122" s="29">
        <f t="shared" ref="G122" si="12">+G121+F122</f>
        <v>243395.14</v>
      </c>
      <c r="H122" s="13">
        <f t="shared" si="11"/>
        <v>-32.814500388822445</v>
      </c>
      <c r="I122" s="31">
        <f>+I121+109557.61</f>
        <v>362273.32</v>
      </c>
      <c r="J122" s="27"/>
    </row>
    <row r="123" spans="2:10">
      <c r="B123" s="52">
        <v>7</v>
      </c>
      <c r="C123" s="50" t="s">
        <v>25</v>
      </c>
      <c r="D123" s="29">
        <v>24532.03</v>
      </c>
      <c r="E123" s="29">
        <v>0</v>
      </c>
      <c r="F123" s="30">
        <f t="shared" ref="F123:F142" si="13">+E123+D123</f>
        <v>24532.03</v>
      </c>
      <c r="G123" s="46">
        <f>+G122+F123</f>
        <v>267927.17000000004</v>
      </c>
      <c r="H123" s="13">
        <f t="shared" si="11"/>
        <v>-39.581112485989365</v>
      </c>
      <c r="I123" s="31">
        <f>+I122+81176.04</f>
        <v>443449.36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267927.17000000004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267927.17000000004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267927.17000000004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267927.17000000004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267927.17000000004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267927.17000000004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267927.17000000004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267927.17000000004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267927.17000000004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267927.17000000004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267927.17000000004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267927.17000000004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267927.17000000004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267927.17000000004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267927.17000000004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267927.17000000004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267927.17000000004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267927.17000000004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267927.17000000004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  <mergeCell ref="B118:B119"/>
    <mergeCell ref="H118:H119"/>
    <mergeCell ref="D114:I114"/>
    <mergeCell ref="B115:J115"/>
    <mergeCell ref="D116:G116"/>
    <mergeCell ref="H116:I117"/>
    <mergeCell ref="B81:B82"/>
    <mergeCell ref="C81:C82"/>
    <mergeCell ref="H81:H82"/>
    <mergeCell ref="I81:I82"/>
    <mergeCell ref="D82:G82"/>
    <mergeCell ref="D45:G45"/>
    <mergeCell ref="D40:I40"/>
    <mergeCell ref="B41:J41"/>
    <mergeCell ref="D42:G42"/>
    <mergeCell ref="H42:I43"/>
    <mergeCell ref="D43:G43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dimension ref="B3:L147"/>
  <sheetViews>
    <sheetView topLeftCell="A112" workbookViewId="0">
      <selection activeCell="B9" sqref="B9:B12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6384" width="9" style="3"/>
  </cols>
  <sheetData>
    <row r="3" spans="2:12" s="47" customFormat="1" ht="18.600000000000001">
      <c r="B3" s="32"/>
      <c r="C3" s="32"/>
      <c r="D3" s="103" t="s">
        <v>54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5.450000000000003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132961.5</v>
      </c>
      <c r="E9" s="24">
        <v>0</v>
      </c>
      <c r="F9" s="25">
        <f>+D9+E9</f>
        <v>132961.5</v>
      </c>
      <c r="G9" s="24">
        <f>+F9</f>
        <v>132961.5</v>
      </c>
      <c r="H9" s="18">
        <f t="shared" ref="H9:H12" si="0">((G9-I9)/I9)*100</f>
        <v>517.99442249593312</v>
      </c>
      <c r="I9" s="26">
        <v>21515</v>
      </c>
      <c r="J9" s="27"/>
      <c r="K9" s="1"/>
    </row>
    <row r="10" spans="2:12">
      <c r="B10" s="52">
        <v>5</v>
      </c>
      <c r="C10" s="50" t="s">
        <v>23</v>
      </c>
      <c r="D10" s="29">
        <v>412465.22</v>
      </c>
      <c r="E10" s="29">
        <v>0</v>
      </c>
      <c r="F10" s="30">
        <f>+E10+D10</f>
        <v>412465.22</v>
      </c>
      <c r="G10" s="29">
        <f>+G9+F10</f>
        <v>545426.72</v>
      </c>
      <c r="H10" s="13">
        <f t="shared" si="0"/>
        <v>21.041028790353149</v>
      </c>
      <c r="I10" s="31">
        <f>+I9+429098.09</f>
        <v>450613.09</v>
      </c>
      <c r="J10" s="27"/>
      <c r="K10" s="1"/>
    </row>
    <row r="11" spans="2:12">
      <c r="B11" s="52">
        <v>6</v>
      </c>
      <c r="C11" s="50" t="s">
        <v>24</v>
      </c>
      <c r="D11" s="29">
        <v>838322.14</v>
      </c>
      <c r="E11" s="29">
        <v>0</v>
      </c>
      <c r="F11" s="30">
        <f>+E11+D11</f>
        <v>838322.14</v>
      </c>
      <c r="G11" s="29">
        <f t="shared" ref="G11:G31" si="1">+G10+F11</f>
        <v>1383748.8599999999</v>
      </c>
      <c r="H11" s="13">
        <f t="shared" si="0"/>
        <v>73.250922043105746</v>
      </c>
      <c r="I11" s="31">
        <f>+I10+348083.3</f>
        <v>798696.39</v>
      </c>
      <c r="J11" s="27"/>
      <c r="K11" s="1"/>
    </row>
    <row r="12" spans="2:12">
      <c r="B12" s="52">
        <v>7</v>
      </c>
      <c r="C12" s="50" t="s">
        <v>25</v>
      </c>
      <c r="D12" s="29">
        <v>322426.14</v>
      </c>
      <c r="E12" s="29">
        <v>0</v>
      </c>
      <c r="F12" s="30">
        <f t="shared" ref="F12:F31" si="2">+E12+D12</f>
        <v>322426.14</v>
      </c>
      <c r="G12" s="44">
        <f>+G11+F12</f>
        <v>1706175</v>
      </c>
      <c r="H12" s="13">
        <f t="shared" si="0"/>
        <v>15.767856520554849</v>
      </c>
      <c r="I12" s="31">
        <f>+I11+675093.53</f>
        <v>1473789.92</v>
      </c>
      <c r="J12" s="27"/>
      <c r="K12" s="1"/>
    </row>
    <row r="13" spans="2:12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1706175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1706175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1706175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1706175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1706175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1706175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1706175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1706175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1706175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1706175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1706175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1706175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1706175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1706175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1706175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1706175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1706175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1706175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1706175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5.95">
      <c r="B40" s="32"/>
      <c r="C40" s="32"/>
      <c r="D40" s="104" t="s">
        <v>54</v>
      </c>
      <c r="E40" s="104"/>
      <c r="F40" s="104"/>
      <c r="G40" s="104"/>
      <c r="H40" s="104"/>
      <c r="I40" s="104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7.70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52">
        <v>4</v>
      </c>
      <c r="C46" s="50" t="s">
        <v>22</v>
      </c>
      <c r="D46" s="24">
        <v>72307.5</v>
      </c>
      <c r="E46" s="24">
        <v>0</v>
      </c>
      <c r="F46" s="25">
        <f>+D46+E46</f>
        <v>72307.5</v>
      </c>
      <c r="G46" s="24">
        <f>+F46</f>
        <v>72307.5</v>
      </c>
      <c r="H46" s="18">
        <f t="shared" ref="H46:H49" si="3">((G46-I46)/I46)*100</f>
        <v>236.07947943295375</v>
      </c>
      <c r="I46" s="26">
        <v>21515</v>
      </c>
      <c r="J46" s="27"/>
    </row>
    <row r="47" spans="2:11">
      <c r="B47" s="52">
        <v>5</v>
      </c>
      <c r="C47" s="50" t="s">
        <v>23</v>
      </c>
      <c r="D47" s="29">
        <v>237441</v>
      </c>
      <c r="E47" s="29">
        <v>0</v>
      </c>
      <c r="F47" s="30">
        <f>+E47+D47</f>
        <v>237441</v>
      </c>
      <c r="G47" s="29">
        <f>+G46+F47</f>
        <v>309748.5</v>
      </c>
      <c r="H47" s="13">
        <f t="shared" si="3"/>
        <v>-3.3713350730216765</v>
      </c>
      <c r="I47" s="31">
        <f>+I46+299040.5</f>
        <v>320555.5</v>
      </c>
      <c r="J47" s="27"/>
    </row>
    <row r="48" spans="2:11">
      <c r="B48" s="52">
        <v>6</v>
      </c>
      <c r="C48" s="50" t="s">
        <v>24</v>
      </c>
      <c r="D48" s="29">
        <v>744454.5</v>
      </c>
      <c r="E48" s="29">
        <v>0</v>
      </c>
      <c r="F48" s="30">
        <f>+E48+D48</f>
        <v>744454.5</v>
      </c>
      <c r="G48" s="29">
        <f t="shared" ref="G48" si="4">+G47+F48</f>
        <v>1054203</v>
      </c>
      <c r="H48" s="13">
        <f t="shared" si="3"/>
        <v>66.462718047065323</v>
      </c>
      <c r="I48" s="31">
        <f>+I47+312741.26</f>
        <v>633296.76</v>
      </c>
      <c r="J48" s="27"/>
    </row>
    <row r="49" spans="2:10">
      <c r="B49" s="52">
        <v>7</v>
      </c>
      <c r="C49" s="50" t="s">
        <v>25</v>
      </c>
      <c r="D49" s="29">
        <v>214041</v>
      </c>
      <c r="E49" s="29">
        <v>0</v>
      </c>
      <c r="F49" s="30">
        <f t="shared" ref="F49:F68" si="5">+E49+D49</f>
        <v>214041</v>
      </c>
      <c r="G49" s="43">
        <f>+G48+F49</f>
        <v>1268244</v>
      </c>
      <c r="H49" s="13">
        <f t="shared" si="3"/>
        <v>-1.6627483166920654</v>
      </c>
      <c r="I49" s="31">
        <f>+I48+656391.51</f>
        <v>1289688.27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1268244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1268244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1268244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1268244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1268244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1268244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1268244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1268244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1268244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1268244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1268244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1268244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1268244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1268244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1268244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1268244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1268244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1268244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1268244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54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39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e">
        <f t="shared" ref="H83:H86" si="7">((G83-I83)/I83)*100</f>
        <v>#DIV/0!</v>
      </c>
      <c r="I83" s="26">
        <v>0</v>
      </c>
      <c r="J83" s="27"/>
    </row>
    <row r="84" spans="2:10">
      <c r="B84" s="52">
        <v>5</v>
      </c>
      <c r="C84" s="50" t="s">
        <v>23</v>
      </c>
      <c r="D84" s="29">
        <v>108465.11</v>
      </c>
      <c r="E84" s="29">
        <v>0</v>
      </c>
      <c r="F84" s="30">
        <f>+E84+D84</f>
        <v>108465.11</v>
      </c>
      <c r="G84" s="29">
        <f>+G83+F84</f>
        <v>108465.11</v>
      </c>
      <c r="H84" s="13">
        <f t="shared" si="7"/>
        <v>417.09049944603464</v>
      </c>
      <c r="I84" s="31">
        <v>20976.04</v>
      </c>
      <c r="J84" s="27"/>
    </row>
    <row r="85" spans="2:10">
      <c r="B85" s="52">
        <v>6</v>
      </c>
      <c r="C85" s="50" t="s">
        <v>24</v>
      </c>
      <c r="D85" s="29">
        <v>47860.06</v>
      </c>
      <c r="E85" s="29">
        <v>0</v>
      </c>
      <c r="F85" s="30">
        <f>+E85+D85</f>
        <v>47860.06</v>
      </c>
      <c r="G85" s="29">
        <f t="shared" ref="G85" si="8">+G84+F85</f>
        <v>156325.16999999998</v>
      </c>
      <c r="H85" s="13">
        <f t="shared" si="7"/>
        <v>420.20735061421487</v>
      </c>
      <c r="I85" s="31">
        <f>+I84+9074.51</f>
        <v>30050.550000000003</v>
      </c>
      <c r="J85" s="27"/>
    </row>
    <row r="86" spans="2:10">
      <c r="B86" s="52">
        <v>7</v>
      </c>
      <c r="C86" s="50" t="s">
        <v>25</v>
      </c>
      <c r="D86" s="29">
        <v>62863.09</v>
      </c>
      <c r="E86" s="29">
        <v>0</v>
      </c>
      <c r="F86" s="30">
        <f t="shared" ref="F86:F105" si="9">+E86+D86</f>
        <v>62863.09</v>
      </c>
      <c r="G86" s="45">
        <f>+G85+F86</f>
        <v>219188.25999999998</v>
      </c>
      <c r="H86" s="13">
        <f t="shared" si="7"/>
        <v>410.38025132450986</v>
      </c>
      <c r="I86" s="31">
        <f>+I85+12895.52</f>
        <v>42946.070000000007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219188.25999999998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219188.25999999998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219188.25999999998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219188.25999999998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219188.25999999998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219188.25999999998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219188.25999999998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219188.25999999998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219188.25999999998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219188.25999999998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219188.25999999998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219188.25999999998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219188.25999999998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219188.25999999998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219188.25999999998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219188.25999999998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219188.25999999998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219188.25999999998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219188.25999999998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54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9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52">
        <v>4</v>
      </c>
      <c r="C120" s="50" t="s">
        <v>22</v>
      </c>
      <c r="D120" s="24">
        <v>60654</v>
      </c>
      <c r="E120" s="24">
        <v>0</v>
      </c>
      <c r="F120" s="25">
        <f>+D120+E120</f>
        <v>60654</v>
      </c>
      <c r="G120" s="24">
        <f>+F120</f>
        <v>60654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52">
        <v>5</v>
      </c>
      <c r="C121" s="50" t="s">
        <v>23</v>
      </c>
      <c r="D121" s="29">
        <v>66559.11</v>
      </c>
      <c r="E121" s="29">
        <v>0</v>
      </c>
      <c r="F121" s="30">
        <f>+E121+D121</f>
        <v>66559.11</v>
      </c>
      <c r="G121" s="29">
        <f>+G120+F121</f>
        <v>127213.11</v>
      </c>
      <c r="H121" s="13">
        <f t="shared" si="11"/>
        <v>16.622022697697268</v>
      </c>
      <c r="I121" s="31">
        <v>109081.55</v>
      </c>
      <c r="J121" s="27"/>
    </row>
    <row r="122" spans="2:10">
      <c r="B122" s="52">
        <v>6</v>
      </c>
      <c r="C122" s="50" t="s">
        <v>24</v>
      </c>
      <c r="D122" s="29">
        <v>46007.58</v>
      </c>
      <c r="E122" s="29">
        <v>0</v>
      </c>
      <c r="F122" s="30">
        <f>+E122+D122</f>
        <v>46007.58</v>
      </c>
      <c r="G122" s="29">
        <f t="shared" ref="G122" si="12">+G121+F122</f>
        <v>173220.69</v>
      </c>
      <c r="H122" s="13">
        <f t="shared" si="11"/>
        <v>27.980692591334925</v>
      </c>
      <c r="I122" s="31">
        <f>+I121+26267.53</f>
        <v>135349.08000000002</v>
      </c>
      <c r="J122" s="27"/>
    </row>
    <row r="123" spans="2:10">
      <c r="B123" s="52">
        <v>7</v>
      </c>
      <c r="C123" s="50" t="s">
        <v>25</v>
      </c>
      <c r="D123" s="29">
        <v>45522.05</v>
      </c>
      <c r="E123" s="29"/>
      <c r="F123" s="30">
        <f t="shared" ref="F123:F142" si="13">+E123+D123</f>
        <v>45522.05</v>
      </c>
      <c r="G123" s="46">
        <f>+G122+F123</f>
        <v>218742.74</v>
      </c>
      <c r="H123" s="13">
        <f t="shared" si="11"/>
        <v>54.965705216896112</v>
      </c>
      <c r="I123" s="31">
        <f>+I122+5806.5</f>
        <v>141155.58000000002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218742.74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218742.74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218742.74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218742.74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218742.74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218742.74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218742.74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218742.74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218742.74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218742.74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218742.74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218742.74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218742.74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218742.74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218742.74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218742.74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218742.74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218742.74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218742.74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dimension ref="B3:M147"/>
  <sheetViews>
    <sheetView topLeftCell="A112" workbookViewId="0">
      <selection activeCell="B120" sqref="B120:B123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8" width="28.5703125" style="3" bestFit="1" customWidth="1"/>
    <col min="9" max="9" width="13" style="3" customWidth="1"/>
    <col min="10" max="11" width="9" style="3"/>
    <col min="12" max="12" width="14.140625" style="3" bestFit="1" customWidth="1"/>
    <col min="13" max="13" width="10.42578125" style="3" bestFit="1" customWidth="1"/>
    <col min="14" max="16384" width="9" style="3"/>
  </cols>
  <sheetData>
    <row r="3" spans="2:13" s="47" customFormat="1" ht="18.600000000000001">
      <c r="B3" s="32"/>
      <c r="C3" s="32"/>
      <c r="D3" s="103" t="s">
        <v>55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3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3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3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3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3" ht="35.450000000000003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3">
      <c r="B9" s="52">
        <v>4</v>
      </c>
      <c r="C9" s="50" t="s">
        <v>22</v>
      </c>
      <c r="D9" s="24">
        <v>281223.5</v>
      </c>
      <c r="E9" s="24">
        <v>0</v>
      </c>
      <c r="F9" s="25">
        <f>+D9+E9</f>
        <v>281223.5</v>
      </c>
      <c r="G9" s="24">
        <f>+F9</f>
        <v>281223.5</v>
      </c>
      <c r="H9" s="18">
        <f t="shared" ref="H9:H12" si="0">((G9-I9)/I9)*100</f>
        <v>73.673013147899979</v>
      </c>
      <c r="I9" s="26">
        <v>161927</v>
      </c>
      <c r="J9" s="27"/>
      <c r="K9" s="1"/>
    </row>
    <row r="10" spans="2:13">
      <c r="B10" s="52">
        <v>5</v>
      </c>
      <c r="C10" s="50" t="s">
        <v>23</v>
      </c>
      <c r="D10" s="29">
        <v>661494.31000000006</v>
      </c>
      <c r="E10" s="29">
        <v>0</v>
      </c>
      <c r="F10" s="30">
        <f>+E10+D10</f>
        <v>661494.31000000006</v>
      </c>
      <c r="G10" s="29">
        <f>+G9+F10</f>
        <v>942717.81</v>
      </c>
      <c r="H10" s="13">
        <f t="shared" si="0"/>
        <v>-24.606981427972126</v>
      </c>
      <c r="I10" s="31">
        <f>+I9+1088477.65</f>
        <v>1250404.6499999999</v>
      </c>
      <c r="J10" s="27"/>
      <c r="K10" s="1"/>
    </row>
    <row r="11" spans="2:13">
      <c r="B11" s="52">
        <v>6</v>
      </c>
      <c r="C11" s="50" t="s">
        <v>24</v>
      </c>
      <c r="D11" s="29">
        <v>684028.5</v>
      </c>
      <c r="E11" s="29">
        <v>-79989</v>
      </c>
      <c r="F11" s="30">
        <f>+E11+D11</f>
        <v>604039.5</v>
      </c>
      <c r="G11" s="29">
        <f t="shared" ref="G11:G31" si="1">+G10+F11</f>
        <v>1546757.31</v>
      </c>
      <c r="H11" s="13">
        <f t="shared" si="0"/>
        <v>-30.390468987897769</v>
      </c>
      <c r="I11" s="31">
        <f>+I10+971643.52</f>
        <v>2222048.17</v>
      </c>
      <c r="J11" s="27"/>
      <c r="K11" s="1"/>
    </row>
    <row r="12" spans="2:13">
      <c r="B12" s="52">
        <v>7</v>
      </c>
      <c r="C12" s="50" t="s">
        <v>25</v>
      </c>
      <c r="D12" s="29">
        <v>106349.5</v>
      </c>
      <c r="E12" s="29">
        <v>0</v>
      </c>
      <c r="F12" s="30">
        <f t="shared" ref="F12:F31" si="2">+E12+D12</f>
        <v>106349.5</v>
      </c>
      <c r="G12" s="44">
        <f>+G11+F12</f>
        <v>1653106.81</v>
      </c>
      <c r="H12" s="13">
        <f t="shared" si="0"/>
        <v>-47.027674191474553</v>
      </c>
      <c r="I12" s="31">
        <f>+I11+898650.77</f>
        <v>3120698.94</v>
      </c>
      <c r="J12" s="27"/>
      <c r="K12" s="1"/>
      <c r="L12" s="49"/>
      <c r="M12" s="49"/>
    </row>
    <row r="13" spans="2:13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1653106.81</v>
      </c>
      <c r="H13" s="13">
        <v>0</v>
      </c>
      <c r="I13" s="31">
        <v>0</v>
      </c>
      <c r="J13" s="27"/>
      <c r="K13" s="1"/>
    </row>
    <row r="14" spans="2:13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1653106.81</v>
      </c>
      <c r="H14" s="13">
        <v>0</v>
      </c>
      <c r="I14" s="31">
        <v>0</v>
      </c>
      <c r="J14" s="27"/>
      <c r="K14" s="1"/>
    </row>
    <row r="15" spans="2:13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1653106.81</v>
      </c>
      <c r="H15" s="13">
        <v>0</v>
      </c>
      <c r="I15" s="31">
        <v>0</v>
      </c>
      <c r="J15" s="27"/>
      <c r="K15" s="1"/>
    </row>
    <row r="16" spans="2:13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1653106.81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1653106.81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1653106.81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1653106.81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1653106.81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1653106.81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1653106.81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1653106.81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1653106.81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1653106.81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1653106.81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1653106.81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1653106.81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1653106.81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1653106.81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1653106.81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2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  <c r="L35" s="49"/>
    </row>
    <row r="36" spans="2:12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2" s="47" customFormat="1" ht="15.95">
      <c r="B40" s="32"/>
      <c r="C40" s="32"/>
      <c r="D40" s="104" t="s">
        <v>55</v>
      </c>
      <c r="E40" s="104"/>
      <c r="F40" s="104"/>
      <c r="G40" s="104"/>
      <c r="H40" s="104"/>
      <c r="I40" s="104"/>
      <c r="J40" s="32"/>
    </row>
    <row r="41" spans="2:12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2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2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2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2" ht="40.70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2">
      <c r="B46" s="52">
        <v>4</v>
      </c>
      <c r="C46" s="50" t="s">
        <v>22</v>
      </c>
      <c r="D46" s="24">
        <v>280686</v>
      </c>
      <c r="E46" s="24">
        <v>0</v>
      </c>
      <c r="F46" s="25">
        <f>+D46+E46</f>
        <v>280686</v>
      </c>
      <c r="G46" s="24">
        <f>+F46</f>
        <v>280686</v>
      </c>
      <c r="H46" s="18">
        <f t="shared" ref="H46:H49" si="3">((G46-I46)/I46)*100</f>
        <v>73.341073446676589</v>
      </c>
      <c r="I46" s="26">
        <v>161927</v>
      </c>
      <c r="J46" s="27"/>
    </row>
    <row r="47" spans="2:12">
      <c r="B47" s="52">
        <v>5</v>
      </c>
      <c r="C47" s="50" t="s">
        <v>23</v>
      </c>
      <c r="D47" s="29">
        <v>661021.81000000006</v>
      </c>
      <c r="E47" s="29">
        <v>0</v>
      </c>
      <c r="F47" s="30">
        <f>+E47+D47</f>
        <v>661021.81000000006</v>
      </c>
      <c r="G47" s="29">
        <f>+G46+F47</f>
        <v>941707.81</v>
      </c>
      <c r="H47" s="13">
        <f t="shared" si="3"/>
        <v>-24.612211015371901</v>
      </c>
      <c r="I47" s="31">
        <f>+I46+1087224.65</f>
        <v>1249151.6499999999</v>
      </c>
      <c r="J47" s="27"/>
    </row>
    <row r="48" spans="2:12">
      <c r="B48" s="52">
        <v>6</v>
      </c>
      <c r="C48" s="50" t="s">
        <v>24</v>
      </c>
      <c r="D48" s="29">
        <f>604039.5+79989</f>
        <v>684028.5</v>
      </c>
      <c r="E48" s="29">
        <v>-79989</v>
      </c>
      <c r="F48" s="30">
        <f>+E48+D48</f>
        <v>604039.5</v>
      </c>
      <c r="G48" s="29">
        <f t="shared" ref="G48" si="4">+G47+F48</f>
        <v>1545747.31</v>
      </c>
      <c r="H48" s="13">
        <f t="shared" si="3"/>
        <v>-30.35193607558675</v>
      </c>
      <c r="I48" s="31">
        <f>+I47+970217.02</f>
        <v>2219368.67</v>
      </c>
      <c r="J48" s="27"/>
    </row>
    <row r="49" spans="2:10">
      <c r="B49" s="52">
        <v>7</v>
      </c>
      <c r="C49" s="50" t="s">
        <v>25</v>
      </c>
      <c r="D49" s="29">
        <v>105227.5</v>
      </c>
      <c r="E49" s="29">
        <v>0</v>
      </c>
      <c r="F49" s="30">
        <f t="shared" ref="F49:F68" si="5">+E49+D49</f>
        <v>105227.5</v>
      </c>
      <c r="G49" s="43">
        <f>+G48+F49</f>
        <v>1650974.81</v>
      </c>
      <c r="H49" s="13">
        <f t="shared" si="3"/>
        <v>-47.050528652252403</v>
      </c>
      <c r="I49" s="31">
        <f>+I48+898650.77</f>
        <v>3118019.44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1650974.81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1650974.81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1650974.81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1650974.81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1650974.81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1650974.81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1650974.81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1650974.81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1650974.81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1650974.81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1650974.81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1650974.81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1650974.81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1650974.81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1650974.81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1650974.81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1650974.81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1650974.81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1650974.81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55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38.450000000000003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e">
        <f t="shared" ref="H83:H86" si="7">((G83-I83)/I83)*100</f>
        <v>#DIV/0!</v>
      </c>
      <c r="I83" s="26">
        <v>0</v>
      </c>
      <c r="J83" s="27"/>
    </row>
    <row r="84" spans="2:10">
      <c r="B84" s="52">
        <v>5</v>
      </c>
      <c r="C84" s="50" t="s">
        <v>23</v>
      </c>
      <c r="D84" s="29">
        <v>0</v>
      </c>
      <c r="E84" s="29">
        <v>0</v>
      </c>
      <c r="F84" s="30">
        <f>+E84+D84</f>
        <v>0</v>
      </c>
      <c r="G84" s="29">
        <f>+G83+F84</f>
        <v>0</v>
      </c>
      <c r="H84" s="13" t="e">
        <f t="shared" si="7"/>
        <v>#DIV/0!</v>
      </c>
      <c r="I84" s="31">
        <v>0</v>
      </c>
      <c r="J84" s="27"/>
    </row>
    <row r="85" spans="2:10">
      <c r="B85" s="52">
        <v>6</v>
      </c>
      <c r="C85" s="50" t="s">
        <v>24</v>
      </c>
      <c r="D85" s="29">
        <v>0</v>
      </c>
      <c r="E85" s="29">
        <v>0</v>
      </c>
      <c r="F85" s="30">
        <f>+E85+D85</f>
        <v>0</v>
      </c>
      <c r="G85" s="29">
        <f t="shared" ref="G85" si="8">+G84+F85</f>
        <v>0</v>
      </c>
      <c r="H85" s="13" t="e">
        <f t="shared" si="7"/>
        <v>#DIV/0!</v>
      </c>
      <c r="I85" s="31">
        <v>0</v>
      </c>
      <c r="J85" s="27"/>
    </row>
    <row r="86" spans="2:10">
      <c r="B86" s="52">
        <v>7</v>
      </c>
      <c r="C86" s="50" t="s">
        <v>25</v>
      </c>
      <c r="D86" s="29">
        <v>1122</v>
      </c>
      <c r="E86" s="29">
        <v>0</v>
      </c>
      <c r="F86" s="30">
        <f t="shared" ref="F86:F105" si="9">+E86+D86</f>
        <v>1122</v>
      </c>
      <c r="G86" s="45">
        <f>+G85+F86</f>
        <v>1122</v>
      </c>
      <c r="H86" s="13" t="e">
        <f t="shared" si="7"/>
        <v>#DIV/0!</v>
      </c>
      <c r="I86" s="31">
        <v>0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1122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1122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1122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1122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1122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1122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1122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1122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1122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1122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1122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1122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1122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1122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1122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1122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1122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1122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1122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55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5.450000000000003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52">
        <v>4</v>
      </c>
      <c r="C120" s="50" t="s">
        <v>22</v>
      </c>
      <c r="D120" s="24">
        <v>537.5</v>
      </c>
      <c r="E120" s="24">
        <v>0</v>
      </c>
      <c r="F120" s="25">
        <f>+D120+E120</f>
        <v>537.5</v>
      </c>
      <c r="G120" s="24">
        <f>+F120</f>
        <v>537.5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52">
        <v>5</v>
      </c>
      <c r="C121" s="50" t="s">
        <v>23</v>
      </c>
      <c r="D121" s="29">
        <v>472.5</v>
      </c>
      <c r="E121" s="29">
        <v>0</v>
      </c>
      <c r="F121" s="30">
        <f>+E121+D121</f>
        <v>472.5</v>
      </c>
      <c r="G121" s="29">
        <f>+G120+F121</f>
        <v>1010</v>
      </c>
      <c r="H121" s="13">
        <f t="shared" si="11"/>
        <v>-19.39345570630487</v>
      </c>
      <c r="I121" s="31">
        <v>1253</v>
      </c>
      <c r="J121" s="27"/>
    </row>
    <row r="122" spans="2:10">
      <c r="B122" s="52">
        <v>6</v>
      </c>
      <c r="C122" s="50" t="s">
        <v>24</v>
      </c>
      <c r="D122" s="29">
        <v>0</v>
      </c>
      <c r="E122" s="29">
        <v>0</v>
      </c>
      <c r="F122" s="30">
        <f>+E122+D122</f>
        <v>0</v>
      </c>
      <c r="G122" s="29">
        <f t="shared" ref="G122" si="12">+G121+F122</f>
        <v>1010</v>
      </c>
      <c r="H122" s="13">
        <f t="shared" si="11"/>
        <v>-62.306400447844744</v>
      </c>
      <c r="I122" s="31">
        <f>+I121+1426.5</f>
        <v>2679.5</v>
      </c>
      <c r="J122" s="27"/>
    </row>
    <row r="123" spans="2:10">
      <c r="B123" s="52">
        <v>7</v>
      </c>
      <c r="C123" s="50" t="s">
        <v>25</v>
      </c>
      <c r="D123" s="29">
        <v>0</v>
      </c>
      <c r="E123" s="29">
        <v>0</v>
      </c>
      <c r="F123" s="30">
        <f t="shared" ref="F123:F142" si="13">+E123+D123</f>
        <v>0</v>
      </c>
      <c r="G123" s="46">
        <f>+G122+F123</f>
        <v>1010</v>
      </c>
      <c r="H123" s="13">
        <f t="shared" si="11"/>
        <v>-62.306400447844744</v>
      </c>
      <c r="I123" s="31">
        <f>+I122+0</f>
        <v>2679.5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1010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1010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1010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1010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1010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1010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1010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1010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1010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1010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1010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1010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1010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1010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1010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1010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1010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1010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1010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dimension ref="B3:L147"/>
  <sheetViews>
    <sheetView topLeftCell="A112" workbookViewId="0">
      <selection activeCell="B46" sqref="B46:B49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6384" width="9" style="3"/>
  </cols>
  <sheetData>
    <row r="3" spans="2:12" s="47" customFormat="1" ht="18.600000000000001">
      <c r="B3" s="32"/>
      <c r="C3" s="32"/>
      <c r="D3" s="103" t="s">
        <v>56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6.6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386194</v>
      </c>
      <c r="E9" s="24">
        <v>0</v>
      </c>
      <c r="F9" s="25">
        <f>+D9+E9</f>
        <v>386194</v>
      </c>
      <c r="G9" s="24">
        <f>+F9</f>
        <v>386194</v>
      </c>
      <c r="H9" s="18">
        <f t="shared" ref="H9:H12" si="0">((G9-I9)/I9)*100</f>
        <v>25.312698491243466</v>
      </c>
      <c r="I9" s="26">
        <v>308184.25</v>
      </c>
      <c r="J9" s="27"/>
      <c r="K9" s="1"/>
    </row>
    <row r="10" spans="2:12">
      <c r="B10" s="52">
        <v>5</v>
      </c>
      <c r="C10" s="50" t="s">
        <v>23</v>
      </c>
      <c r="D10" s="29">
        <v>472540.01</v>
      </c>
      <c r="E10" s="29">
        <v>0</v>
      </c>
      <c r="F10" s="30">
        <f>+E10+D10</f>
        <v>472540.01</v>
      </c>
      <c r="G10" s="29">
        <f>+G9+F10</f>
        <v>858734.01</v>
      </c>
      <c r="H10" s="13">
        <f t="shared" si="0"/>
        <v>-2.2520566578687125</v>
      </c>
      <c r="I10" s="31">
        <f>+I9+570334.5</f>
        <v>878518.75</v>
      </c>
      <c r="J10" s="27"/>
      <c r="K10" s="1"/>
    </row>
    <row r="11" spans="2:12">
      <c r="B11" s="52">
        <v>6</v>
      </c>
      <c r="C11" s="50" t="s">
        <v>24</v>
      </c>
      <c r="D11" s="29">
        <v>518051.5</v>
      </c>
      <c r="E11" s="29">
        <v>0</v>
      </c>
      <c r="F11" s="30">
        <f>+E11+D11</f>
        <v>518051.5</v>
      </c>
      <c r="G11" s="29">
        <f t="shared" ref="G11:G31" si="1">+G10+F11</f>
        <v>1376785.51</v>
      </c>
      <c r="H11" s="13">
        <f t="shared" si="0"/>
        <v>12.154008005117301</v>
      </c>
      <c r="I11" s="31">
        <f>+I10+349066.01</f>
        <v>1227584.76</v>
      </c>
      <c r="J11" s="27"/>
      <c r="K11" s="1"/>
    </row>
    <row r="12" spans="2:12">
      <c r="B12" s="52">
        <v>7</v>
      </c>
      <c r="C12" s="50" t="s">
        <v>25</v>
      </c>
      <c r="D12" s="29">
        <v>506029.52</v>
      </c>
      <c r="E12" s="29">
        <v>0</v>
      </c>
      <c r="F12" s="30">
        <f t="shared" ref="F12:F31" si="2">+E12+D12</f>
        <v>506029.52</v>
      </c>
      <c r="G12" s="33">
        <f>+G11+F12</f>
        <v>1882815.03</v>
      </c>
      <c r="H12" s="13">
        <f t="shared" si="0"/>
        <v>7.2182700432642886</v>
      </c>
      <c r="I12" s="31">
        <f>+I11+528473.26</f>
        <v>1756058.02</v>
      </c>
      <c r="J12" s="27"/>
      <c r="K12" s="1"/>
    </row>
    <row r="13" spans="2:12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1882815.03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1882815.03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1882815.03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1882815.03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1882815.03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1882815.03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1882815.03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1882815.03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1882815.03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1882815.03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1882815.03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1882815.03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1882815.03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1882815.03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1882815.03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1882815.03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1882815.03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1882815.03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1882815.03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5.95">
      <c r="B40" s="32"/>
      <c r="C40" s="32"/>
      <c r="D40" s="104" t="s">
        <v>56</v>
      </c>
      <c r="E40" s="104"/>
      <c r="F40" s="104"/>
      <c r="G40" s="104"/>
      <c r="H40" s="104"/>
      <c r="I40" s="104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9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52">
        <v>4</v>
      </c>
      <c r="C46" s="50" t="s">
        <v>22</v>
      </c>
      <c r="D46" s="24">
        <v>375651</v>
      </c>
      <c r="E46" s="24">
        <v>0</v>
      </c>
      <c r="F46" s="25">
        <f>+D46+E46</f>
        <v>375651</v>
      </c>
      <c r="G46" s="24">
        <f>+F46</f>
        <v>375651</v>
      </c>
      <c r="H46" s="18">
        <f t="shared" ref="H46:H49" si="3">((G46-I46)/I46)*100</f>
        <v>21.891693037525442</v>
      </c>
      <c r="I46" s="26">
        <v>308184.25</v>
      </c>
      <c r="J46" s="27"/>
    </row>
    <row r="47" spans="2:11">
      <c r="B47" s="52">
        <v>5</v>
      </c>
      <c r="C47" s="50" t="s">
        <v>23</v>
      </c>
      <c r="D47" s="29">
        <v>461471.51</v>
      </c>
      <c r="E47" s="29">
        <v>0</v>
      </c>
      <c r="F47" s="30">
        <f>+E47+D47</f>
        <v>461471.51</v>
      </c>
      <c r="G47" s="29">
        <f>+G46+F47</f>
        <v>837122.51</v>
      </c>
      <c r="H47" s="13">
        <f t="shared" si="3"/>
        <v>-4.0687727384328527</v>
      </c>
      <c r="I47" s="31">
        <f>+I46+564443.5</f>
        <v>872627.75</v>
      </c>
      <c r="J47" s="27"/>
    </row>
    <row r="48" spans="2:11">
      <c r="B48" s="52">
        <v>6</v>
      </c>
      <c r="C48" s="50" t="s">
        <v>24</v>
      </c>
      <c r="D48" s="29">
        <v>518051.5</v>
      </c>
      <c r="E48" s="29">
        <v>0</v>
      </c>
      <c r="F48" s="30">
        <f>+E48+D48</f>
        <v>518051.5</v>
      </c>
      <c r="G48" s="29">
        <f t="shared" ref="G48" si="4">+G47+F48</f>
        <v>1355174.01</v>
      </c>
      <c r="H48" s="13">
        <f t="shared" si="3"/>
        <v>10.925835456505892</v>
      </c>
      <c r="I48" s="31">
        <f>+I47+349066.01</f>
        <v>1221693.76</v>
      </c>
      <c r="J48" s="27"/>
    </row>
    <row r="49" spans="2:10">
      <c r="B49" s="52">
        <v>7</v>
      </c>
      <c r="C49" s="50" t="s">
        <v>25</v>
      </c>
      <c r="D49" s="29">
        <v>499721.52</v>
      </c>
      <c r="E49" s="29">
        <v>0</v>
      </c>
      <c r="F49" s="30">
        <f t="shared" ref="F49:F68" si="5">+E49+D49</f>
        <v>499721.52</v>
      </c>
      <c r="G49" s="43">
        <f>+G48+F49</f>
        <v>1854895.53</v>
      </c>
      <c r="H49" s="13">
        <f t="shared" si="3"/>
        <v>5.9839151808494258</v>
      </c>
      <c r="I49" s="31">
        <f>+I48+528473.26</f>
        <v>1750167.02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1854895.53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1854895.53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1854895.53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1854895.53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1854895.53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1854895.53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1854895.53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1854895.53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1854895.53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1854895.53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1854895.53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1854895.53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1854895.53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1854895.53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1854895.53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1854895.53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1854895.53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1854895.53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1854895.53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56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40.35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11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e">
        <f t="shared" ref="H83:H86" si="7">((G83-I83)/I83)*100</f>
        <v>#DIV/0!</v>
      </c>
      <c r="I83" s="26">
        <v>0</v>
      </c>
      <c r="J83" s="27"/>
    </row>
    <row r="84" spans="2:10">
      <c r="B84" s="11">
        <v>5</v>
      </c>
      <c r="C84" s="50" t="s">
        <v>23</v>
      </c>
      <c r="D84" s="29">
        <v>0</v>
      </c>
      <c r="E84" s="29">
        <v>0</v>
      </c>
      <c r="F84" s="30">
        <f>+E84+D84</f>
        <v>0</v>
      </c>
      <c r="G84" s="29">
        <f>+G83+F84</f>
        <v>0</v>
      </c>
      <c r="H84" s="13" t="e">
        <f t="shared" si="7"/>
        <v>#DIV/0!</v>
      </c>
      <c r="I84" s="31">
        <v>0</v>
      </c>
      <c r="J84" s="27"/>
    </row>
    <row r="85" spans="2:10">
      <c r="B85" s="11">
        <v>6</v>
      </c>
      <c r="C85" s="50" t="s">
        <v>24</v>
      </c>
      <c r="D85" s="29">
        <v>0</v>
      </c>
      <c r="E85" s="29">
        <v>0</v>
      </c>
      <c r="F85" s="30">
        <f>+E85+D85</f>
        <v>0</v>
      </c>
      <c r="G85" s="29">
        <f t="shared" ref="G85" si="8">+G84+F85</f>
        <v>0</v>
      </c>
      <c r="H85" s="13" t="e">
        <f t="shared" si="7"/>
        <v>#DIV/0!</v>
      </c>
      <c r="I85" s="31">
        <v>0</v>
      </c>
      <c r="J85" s="27"/>
    </row>
    <row r="86" spans="2:10">
      <c r="B86" s="11">
        <v>7</v>
      </c>
      <c r="C86" s="50" t="s">
        <v>25</v>
      </c>
      <c r="D86" s="29">
        <v>3184.5</v>
      </c>
      <c r="E86" s="29">
        <v>0</v>
      </c>
      <c r="F86" s="30">
        <f t="shared" ref="F86:F105" si="9">+E86+D86</f>
        <v>3184.5</v>
      </c>
      <c r="G86" s="45">
        <f>+G85+F86</f>
        <v>3184.5</v>
      </c>
      <c r="H86" s="13" t="e">
        <f t="shared" si="7"/>
        <v>#DIV/0!</v>
      </c>
      <c r="I86" s="31">
        <v>0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3184.5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3184.5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3184.5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3184.5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3184.5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3184.5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3184.5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3184.5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3184.5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3184.5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3184.5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3184.5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3184.5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3184.5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3184.5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3184.5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3184.5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3184.5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3184.5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56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7.700000000000003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11">
        <v>4</v>
      </c>
      <c r="C120" s="50" t="s">
        <v>22</v>
      </c>
      <c r="D120" s="24">
        <v>10543</v>
      </c>
      <c r="E120" s="24">
        <v>0</v>
      </c>
      <c r="F120" s="25">
        <f>+D120+E120</f>
        <v>10543</v>
      </c>
      <c r="G120" s="24">
        <f>+F120</f>
        <v>10543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11">
        <v>5</v>
      </c>
      <c r="C121" s="50" t="s">
        <v>23</v>
      </c>
      <c r="D121" s="29">
        <v>11068.5</v>
      </c>
      <c r="E121" s="29">
        <v>0</v>
      </c>
      <c r="F121" s="30">
        <f>+E121+D121</f>
        <v>11068.5</v>
      </c>
      <c r="G121" s="29">
        <f>+G120+F121</f>
        <v>21611.5</v>
      </c>
      <c r="H121" s="13">
        <f t="shared" si="11"/>
        <v>266.85622135460869</v>
      </c>
      <c r="I121" s="31">
        <v>5891</v>
      </c>
      <c r="J121" s="27"/>
    </row>
    <row r="122" spans="2:10">
      <c r="B122" s="11">
        <v>6</v>
      </c>
      <c r="C122" s="50" t="s">
        <v>24</v>
      </c>
      <c r="D122" s="29">
        <v>0</v>
      </c>
      <c r="E122" s="29">
        <v>0</v>
      </c>
      <c r="F122" s="30">
        <f>+E122+D122</f>
        <v>0</v>
      </c>
      <c r="G122" s="29">
        <f t="shared" ref="G122" si="12">+G121+F122</f>
        <v>21611.5</v>
      </c>
      <c r="H122" s="13">
        <f t="shared" si="11"/>
        <v>266.85622135460869</v>
      </c>
      <c r="I122" s="31">
        <f>+I121+0</f>
        <v>5891</v>
      </c>
      <c r="J122" s="27"/>
    </row>
    <row r="123" spans="2:10">
      <c r="B123" s="11">
        <v>7</v>
      </c>
      <c r="C123" s="50" t="s">
        <v>25</v>
      </c>
      <c r="D123" s="29">
        <v>3123.5</v>
      </c>
      <c r="E123" s="29">
        <v>0</v>
      </c>
      <c r="F123" s="30">
        <f t="shared" ref="F123:F142" si="13">+E123+D123</f>
        <v>3123.5</v>
      </c>
      <c r="G123" s="46">
        <f>+G122+F123</f>
        <v>24735</v>
      </c>
      <c r="H123" s="13">
        <f t="shared" si="11"/>
        <v>319.8777796638941</v>
      </c>
      <c r="I123" s="31">
        <f>+I122+0</f>
        <v>5891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24735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24735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24735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24735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24735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24735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24735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24735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24735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24735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24735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24735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24735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24735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24735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24735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24735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24735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24735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57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dimension ref="B3:L147"/>
  <sheetViews>
    <sheetView topLeftCell="A76" workbookViewId="0">
      <selection activeCell="B9" sqref="B9:B12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6384" width="9" style="3"/>
  </cols>
  <sheetData>
    <row r="3" spans="2:12" s="47" customFormat="1" ht="18.600000000000001">
      <c r="B3" s="32"/>
      <c r="C3" s="32"/>
      <c r="D3" s="103" t="s">
        <v>58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3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116966.7</v>
      </c>
      <c r="E9" s="24">
        <v>0</v>
      </c>
      <c r="F9" s="25">
        <f>+D9+E9</f>
        <v>116966.7</v>
      </c>
      <c r="G9" s="24">
        <f>+F9</f>
        <v>116966.7</v>
      </c>
      <c r="H9" s="18">
        <f t="shared" ref="H9:H12" si="0">((G9-I9)/I9)*100</f>
        <v>191.63662203605355</v>
      </c>
      <c r="I9" s="26">
        <v>40107</v>
      </c>
      <c r="J9" s="27"/>
      <c r="K9" s="1"/>
    </row>
    <row r="10" spans="2:12">
      <c r="B10" s="52">
        <v>5</v>
      </c>
      <c r="C10" s="50" t="s">
        <v>23</v>
      </c>
      <c r="D10" s="29">
        <v>165330.03</v>
      </c>
      <c r="E10" s="29">
        <v>0</v>
      </c>
      <c r="F10" s="30">
        <f>+E10+D10</f>
        <v>165330.03</v>
      </c>
      <c r="G10" s="29">
        <f>+G9+F10</f>
        <v>282296.73</v>
      </c>
      <c r="H10" s="13">
        <f t="shared" si="0"/>
        <v>-35.736221702268182</v>
      </c>
      <c r="I10" s="31">
        <f>+I9+399171.14</f>
        <v>439278.14</v>
      </c>
      <c r="J10" s="27"/>
      <c r="K10" s="1"/>
    </row>
    <row r="11" spans="2:12">
      <c r="B11" s="52">
        <v>6</v>
      </c>
      <c r="C11" s="50" t="s">
        <v>24</v>
      </c>
      <c r="D11" s="29">
        <v>896702.52</v>
      </c>
      <c r="E11" s="29">
        <v>0</v>
      </c>
      <c r="F11" s="30">
        <f>+E11+D11</f>
        <v>896702.52</v>
      </c>
      <c r="G11" s="29">
        <f t="shared" ref="G11:G31" si="1">+G10+F11</f>
        <v>1178999.25</v>
      </c>
      <c r="H11" s="13">
        <f t="shared" si="0"/>
        <v>44.606208894141155</v>
      </c>
      <c r="I11" s="31">
        <f>+I10+376039.03</f>
        <v>815317.17</v>
      </c>
      <c r="J11" s="27"/>
      <c r="K11" s="1"/>
    </row>
    <row r="12" spans="2:12">
      <c r="B12" s="52">
        <v>7</v>
      </c>
      <c r="C12" s="50" t="s">
        <v>25</v>
      </c>
      <c r="D12" s="29">
        <v>570167.59</v>
      </c>
      <c r="E12" s="29">
        <v>0</v>
      </c>
      <c r="F12" s="30">
        <f t="shared" ref="F12:F31" si="2">+E12+D12</f>
        <v>570167.59</v>
      </c>
      <c r="G12" s="44">
        <f>+G11+F12</f>
        <v>1749166.8399999999</v>
      </c>
      <c r="H12" s="13">
        <f t="shared" si="0"/>
        <v>14.020059384639563</v>
      </c>
      <c r="I12" s="31">
        <f>+I11+718769.77</f>
        <v>1534086.94</v>
      </c>
      <c r="J12" s="27"/>
      <c r="K12" s="1"/>
    </row>
    <row r="13" spans="2:12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1749166.8399999999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1749166.8399999999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1749166.8399999999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1749166.8399999999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1749166.8399999999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1749166.8399999999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1749166.8399999999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1749166.8399999999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1749166.8399999999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1749166.8399999999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1749166.8399999999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1749166.8399999999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1749166.8399999999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1749166.8399999999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1749166.8399999999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1749166.8399999999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1749166.8399999999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1749166.8399999999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1749166.8399999999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5.95">
      <c r="B40" s="32"/>
      <c r="C40" s="32"/>
      <c r="D40" s="104" t="s">
        <v>58</v>
      </c>
      <c r="E40" s="104"/>
      <c r="F40" s="104"/>
      <c r="G40" s="104"/>
      <c r="H40" s="104"/>
      <c r="I40" s="104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7.70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11">
        <v>4</v>
      </c>
      <c r="C46" s="50" t="s">
        <v>22</v>
      </c>
      <c r="D46" s="24">
        <v>85624.69</v>
      </c>
      <c r="E46" s="24">
        <v>0</v>
      </c>
      <c r="F46" s="25">
        <f>+D46+E46</f>
        <v>85624.69</v>
      </c>
      <c r="G46" s="24">
        <f>+F46</f>
        <v>85624.69</v>
      </c>
      <c r="H46" s="18">
        <f t="shared" ref="H46:H49" si="3">((G46-I46)/I46)*100</f>
        <v>113.4906375445683</v>
      </c>
      <c r="I46" s="26">
        <v>40107</v>
      </c>
      <c r="J46" s="27"/>
    </row>
    <row r="47" spans="2:11">
      <c r="B47" s="11">
        <v>5</v>
      </c>
      <c r="C47" s="50" t="s">
        <v>23</v>
      </c>
      <c r="D47" s="29">
        <v>101932</v>
      </c>
      <c r="E47" s="29">
        <v>0</v>
      </c>
      <c r="F47" s="30">
        <f>+E47+D47</f>
        <v>101932</v>
      </c>
      <c r="G47" s="29">
        <f>+G46+F47</f>
        <v>187556.69</v>
      </c>
      <c r="H47" s="13">
        <f t="shared" si="3"/>
        <v>-38.477690913759524</v>
      </c>
      <c r="I47" s="31">
        <f>+I46+264752.64</f>
        <v>304859.64</v>
      </c>
      <c r="J47" s="27"/>
    </row>
    <row r="48" spans="2:11">
      <c r="B48" s="11">
        <v>6</v>
      </c>
      <c r="C48" s="50" t="s">
        <v>24</v>
      </c>
      <c r="D48" s="29">
        <v>796239</v>
      </c>
      <c r="E48" s="29">
        <v>0</v>
      </c>
      <c r="F48" s="30">
        <f>+E48+D48</f>
        <v>796239</v>
      </c>
      <c r="G48" s="29">
        <f t="shared" ref="G48" si="4">+G47+F48</f>
        <v>983795.69</v>
      </c>
      <c r="H48" s="13">
        <f t="shared" si="3"/>
        <v>55.82718781031334</v>
      </c>
      <c r="I48" s="31">
        <f>+I47+326478</f>
        <v>631337.64</v>
      </c>
      <c r="J48" s="27"/>
    </row>
    <row r="49" spans="2:10">
      <c r="B49" s="11">
        <v>7</v>
      </c>
      <c r="C49" s="50" t="s">
        <v>25</v>
      </c>
      <c r="D49" s="29">
        <v>444149.01</v>
      </c>
      <c r="E49" s="29"/>
      <c r="F49" s="30">
        <f t="shared" ref="F49:F68" si="5">+E49+D49</f>
        <v>444149.01</v>
      </c>
      <c r="G49" s="43">
        <f>+G48+F49</f>
        <v>1427944.7</v>
      </c>
      <c r="H49" s="13">
        <f t="shared" si="3"/>
        <v>12.054335273904993</v>
      </c>
      <c r="I49" s="31">
        <f>+I48+642994.76</f>
        <v>1274332.3999999999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1427944.7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1427944.7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1427944.7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1427944.7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1427944.7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1427944.7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1427944.7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1427944.7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1427944.7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1427944.7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1427944.7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1427944.7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1427944.7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1427944.7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1427944.7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1427944.7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1427944.7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1427944.7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1427944.7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58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37.700000000000003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11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e">
        <f t="shared" ref="H83:H86" si="7">((G83-I83)/I83)*100</f>
        <v>#DIV/0!</v>
      </c>
      <c r="I83" s="26">
        <v>0</v>
      </c>
      <c r="J83" s="27"/>
    </row>
    <row r="84" spans="2:10">
      <c r="B84" s="11">
        <v>5</v>
      </c>
      <c r="C84" s="50" t="s">
        <v>23</v>
      </c>
      <c r="D84" s="29">
        <v>0</v>
      </c>
      <c r="E84" s="29">
        <v>0</v>
      </c>
      <c r="F84" s="30">
        <f>+E84+D84</f>
        <v>0</v>
      </c>
      <c r="G84" s="29">
        <f>+G83+F84</f>
        <v>0</v>
      </c>
      <c r="H84" s="13" t="e">
        <f t="shared" si="7"/>
        <v>#DIV/0!</v>
      </c>
      <c r="I84" s="31">
        <v>0</v>
      </c>
      <c r="J84" s="27"/>
    </row>
    <row r="85" spans="2:10">
      <c r="B85" s="11">
        <v>6</v>
      </c>
      <c r="C85" s="50" t="s">
        <v>24</v>
      </c>
      <c r="D85" s="29">
        <v>0</v>
      </c>
      <c r="E85" s="29">
        <v>0</v>
      </c>
      <c r="F85" s="30">
        <f>+E85+D85</f>
        <v>0</v>
      </c>
      <c r="G85" s="29">
        <f t="shared" ref="G85" si="8">+G84+F85</f>
        <v>0</v>
      </c>
      <c r="H85" s="13" t="e">
        <f t="shared" si="7"/>
        <v>#DIV/0!</v>
      </c>
      <c r="I85" s="31">
        <v>0</v>
      </c>
      <c r="J85" s="27"/>
    </row>
    <row r="86" spans="2:10">
      <c r="B86" s="11">
        <v>7</v>
      </c>
      <c r="C86" s="50" t="s">
        <v>25</v>
      </c>
      <c r="D86" s="29">
        <v>0</v>
      </c>
      <c r="E86" s="29">
        <v>0</v>
      </c>
      <c r="F86" s="30">
        <f t="shared" ref="F86:F105" si="9">+E86+D86</f>
        <v>0</v>
      </c>
      <c r="G86" s="45">
        <f>+G85+F86</f>
        <v>0</v>
      </c>
      <c r="H86" s="13" t="e">
        <f t="shared" si="7"/>
        <v>#DIV/0!</v>
      </c>
      <c r="I86" s="31">
        <v>0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0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0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0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0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0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0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0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0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0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0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0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0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0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0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0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0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0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0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0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58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9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11">
        <v>4</v>
      </c>
      <c r="C120" s="50" t="s">
        <v>22</v>
      </c>
      <c r="D120" s="24">
        <v>31342.01</v>
      </c>
      <c r="E120" s="24">
        <v>0</v>
      </c>
      <c r="F120" s="25">
        <f>+D120+E120</f>
        <v>31342.01</v>
      </c>
      <c r="G120" s="24">
        <f>+F120</f>
        <v>31342.01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11">
        <v>5</v>
      </c>
      <c r="C121" s="50" t="s">
        <v>23</v>
      </c>
      <c r="D121" s="29">
        <v>63398.03</v>
      </c>
      <c r="E121" s="29">
        <v>0</v>
      </c>
      <c r="F121" s="30">
        <f>+E121+D121</f>
        <v>63398.03</v>
      </c>
      <c r="G121" s="29">
        <f>+G120+F121</f>
        <v>94740.04</v>
      </c>
      <c r="H121" s="13">
        <f t="shared" si="11"/>
        <v>-29.5186004902599</v>
      </c>
      <c r="I121" s="31">
        <v>134418.5</v>
      </c>
      <c r="J121" s="27"/>
    </row>
    <row r="122" spans="2:10">
      <c r="B122" s="11">
        <v>6</v>
      </c>
      <c r="C122" s="50" t="s">
        <v>24</v>
      </c>
      <c r="D122" s="29">
        <v>100463.52</v>
      </c>
      <c r="E122" s="29">
        <v>0</v>
      </c>
      <c r="F122" s="30">
        <f>+E122+D122</f>
        <v>100463.52</v>
      </c>
      <c r="G122" s="29">
        <f t="shared" ref="G122" si="12">+G121+F122</f>
        <v>195203.56</v>
      </c>
      <c r="H122" s="13">
        <f t="shared" si="11"/>
        <v>6.1006950066673173</v>
      </c>
      <c r="I122" s="31">
        <f>+I121+49561.03</f>
        <v>183979.53</v>
      </c>
      <c r="J122" s="27"/>
    </row>
    <row r="123" spans="2:10">
      <c r="B123" s="11">
        <v>7</v>
      </c>
      <c r="C123" s="50" t="s">
        <v>25</v>
      </c>
      <c r="D123" s="29">
        <v>126018.58</v>
      </c>
      <c r="E123" s="29">
        <v>0</v>
      </c>
      <c r="F123" s="30">
        <f t="shared" ref="F123:F142" si="13">+E123+D123</f>
        <v>126018.58</v>
      </c>
      <c r="G123" s="46">
        <f>+G122+F123</f>
        <v>321222.14</v>
      </c>
      <c r="H123" s="13">
        <f t="shared" si="11"/>
        <v>23.663724992063674</v>
      </c>
      <c r="I123" s="31">
        <f>+I122+75775.01</f>
        <v>259754.53999999998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321222.14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321222.14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321222.14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321222.14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321222.14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321222.14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321222.14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321222.14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321222.14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321222.14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321222.14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321222.14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321222.14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321222.14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321222.14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321222.14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321222.14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321222.14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321222.14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57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dimension ref="B3:L147"/>
  <sheetViews>
    <sheetView workbookViewId="0">
      <selection activeCell="B120" sqref="B120:B123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6384" width="9" style="3"/>
  </cols>
  <sheetData>
    <row r="3" spans="2:12" s="40" customFormat="1" ht="18.600000000000001">
      <c r="B3" s="41"/>
      <c r="C3" s="41"/>
      <c r="D3" s="103" t="s">
        <v>59</v>
      </c>
      <c r="E3" s="103"/>
      <c r="F3" s="103"/>
      <c r="G3" s="103"/>
      <c r="H3" s="103"/>
      <c r="I3" s="103"/>
      <c r="J3" s="41"/>
      <c r="K3" s="42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3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0</v>
      </c>
      <c r="E9" s="24">
        <v>0</v>
      </c>
      <c r="F9" s="25">
        <f>+D9+E9</f>
        <v>0</v>
      </c>
      <c r="G9" s="24">
        <f>+F9</f>
        <v>0</v>
      </c>
      <c r="H9" s="13" t="e">
        <f t="shared" ref="H9" si="0">((G9-I9)/I9)*100</f>
        <v>#DIV/0!</v>
      </c>
      <c r="I9" s="26">
        <v>0</v>
      </c>
      <c r="J9" s="27"/>
      <c r="K9" s="1"/>
    </row>
    <row r="10" spans="2:12">
      <c r="B10" s="52">
        <v>5</v>
      </c>
      <c r="C10" s="50" t="s">
        <v>23</v>
      </c>
      <c r="D10" s="29">
        <v>245586</v>
      </c>
      <c r="E10" s="29">
        <v>0</v>
      </c>
      <c r="F10" s="30">
        <f>+E10+D10</f>
        <v>245586</v>
      </c>
      <c r="G10" s="29">
        <f>+G9+F10</f>
        <v>245586</v>
      </c>
      <c r="H10" s="13">
        <f t="shared" ref="H10:H12" si="1">((G10-I10)/I10)*100</f>
        <v>381.03184863086142</v>
      </c>
      <c r="I10" s="31">
        <v>51054</v>
      </c>
      <c r="J10" s="27"/>
      <c r="K10" s="1"/>
    </row>
    <row r="11" spans="2:12">
      <c r="B11" s="52">
        <v>6</v>
      </c>
      <c r="C11" s="50" t="s">
        <v>24</v>
      </c>
      <c r="D11" s="29">
        <v>312835.90000000002</v>
      </c>
      <c r="E11" s="29">
        <v>0</v>
      </c>
      <c r="F11" s="30">
        <f>+E11+D11</f>
        <v>312835.90000000002</v>
      </c>
      <c r="G11" s="29">
        <f t="shared" ref="G11:G31" si="2">+G10+F11</f>
        <v>558421.9</v>
      </c>
      <c r="H11" s="13">
        <f t="shared" si="1"/>
        <v>31.059264205255548</v>
      </c>
      <c r="I11" s="31">
        <f>+I10+375029.5</f>
        <v>426083.5</v>
      </c>
      <c r="J11" s="27"/>
      <c r="K11" s="1"/>
    </row>
    <row r="12" spans="2:12">
      <c r="B12" s="52">
        <v>7</v>
      </c>
      <c r="C12" s="50" t="s">
        <v>25</v>
      </c>
      <c r="D12" s="29">
        <v>309034</v>
      </c>
      <c r="E12" s="29">
        <v>0</v>
      </c>
      <c r="F12" s="30">
        <f t="shared" ref="F12:F31" si="3">+E12+D12</f>
        <v>309034</v>
      </c>
      <c r="G12" s="44">
        <f>+G11+F12</f>
        <v>867455.9</v>
      </c>
      <c r="H12" s="13">
        <f t="shared" si="1"/>
        <v>12.237541646449946</v>
      </c>
      <c r="I12" s="31">
        <f>+I11+346791.5</f>
        <v>772875</v>
      </c>
      <c r="J12" s="27"/>
      <c r="K12" s="1"/>
    </row>
    <row r="13" spans="2:12" hidden="1">
      <c r="B13" s="11">
        <v>8</v>
      </c>
      <c r="C13" s="19" t="s">
        <v>26</v>
      </c>
      <c r="D13" s="29"/>
      <c r="E13" s="29"/>
      <c r="F13" s="30">
        <f t="shared" si="3"/>
        <v>0</v>
      </c>
      <c r="G13" s="29">
        <f t="shared" si="2"/>
        <v>867455.9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3"/>
        <v>0</v>
      </c>
      <c r="G14" s="29">
        <f t="shared" si="2"/>
        <v>867455.9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3"/>
        <v>0</v>
      </c>
      <c r="G15" s="29">
        <f t="shared" si="2"/>
        <v>867455.9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3"/>
        <v>0</v>
      </c>
      <c r="G16" s="29">
        <f t="shared" si="2"/>
        <v>867455.9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3"/>
        <v>0</v>
      </c>
      <c r="G17" s="29">
        <f t="shared" si="2"/>
        <v>867455.9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3"/>
        <v>0</v>
      </c>
      <c r="G18" s="29">
        <f t="shared" si="2"/>
        <v>867455.9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3"/>
        <v>0</v>
      </c>
      <c r="G19" s="29">
        <f t="shared" si="2"/>
        <v>867455.9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3"/>
        <v>0</v>
      </c>
      <c r="G20" s="29">
        <f t="shared" si="2"/>
        <v>867455.9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3"/>
        <v>0</v>
      </c>
      <c r="G21" s="29">
        <f t="shared" si="2"/>
        <v>867455.9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3"/>
        <v>0</v>
      </c>
      <c r="G22" s="29">
        <f t="shared" si="2"/>
        <v>867455.9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3"/>
        <v>0</v>
      </c>
      <c r="G23" s="29">
        <f t="shared" si="2"/>
        <v>867455.9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3"/>
        <v>0</v>
      </c>
      <c r="G24" s="29">
        <f t="shared" si="2"/>
        <v>867455.9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3"/>
        <v>0</v>
      </c>
      <c r="G25" s="29">
        <f t="shared" si="2"/>
        <v>867455.9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3"/>
        <v>0</v>
      </c>
      <c r="G26" s="29">
        <f t="shared" si="2"/>
        <v>867455.9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3"/>
        <v>0</v>
      </c>
      <c r="G27" s="29">
        <f t="shared" si="2"/>
        <v>867455.9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3"/>
        <v>0</v>
      </c>
      <c r="G28" s="29">
        <f t="shared" si="2"/>
        <v>867455.9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3"/>
        <v>0</v>
      </c>
      <c r="G29" s="29">
        <f t="shared" si="2"/>
        <v>867455.9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3"/>
        <v>0</v>
      </c>
      <c r="G30" s="29">
        <f t="shared" si="2"/>
        <v>867455.9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3"/>
        <v>0</v>
      </c>
      <c r="G31" s="36">
        <f t="shared" si="2"/>
        <v>867455.9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5.95">
      <c r="B40" s="32"/>
      <c r="C40" s="32"/>
      <c r="D40" s="104" t="s">
        <v>59</v>
      </c>
      <c r="E40" s="104"/>
      <c r="F40" s="104"/>
      <c r="G40" s="104"/>
      <c r="H40" s="104"/>
      <c r="I40" s="104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8.45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52">
        <v>4</v>
      </c>
      <c r="C46" s="50" t="s">
        <v>22</v>
      </c>
      <c r="D46" s="24">
        <v>0</v>
      </c>
      <c r="E46" s="24">
        <v>0</v>
      </c>
      <c r="F46" s="25">
        <f>+D46+E46</f>
        <v>0</v>
      </c>
      <c r="G46" s="24">
        <f>+F46</f>
        <v>0</v>
      </c>
      <c r="H46" s="13" t="e">
        <f t="shared" ref="H46:H49" si="4">((G46-I46)/I46)*100</f>
        <v>#DIV/0!</v>
      </c>
      <c r="I46" s="26">
        <v>0</v>
      </c>
      <c r="J46" s="27"/>
    </row>
    <row r="47" spans="2:11">
      <c r="B47" s="52">
        <v>5</v>
      </c>
      <c r="C47" s="50" t="s">
        <v>23</v>
      </c>
      <c r="D47" s="29">
        <v>0</v>
      </c>
      <c r="E47" s="29">
        <v>0</v>
      </c>
      <c r="F47" s="30">
        <f>+E47+D47</f>
        <v>0</v>
      </c>
      <c r="G47" s="29">
        <f>+G46+F47</f>
        <v>0</v>
      </c>
      <c r="H47" s="13" t="e">
        <f t="shared" si="4"/>
        <v>#DIV/0!</v>
      </c>
      <c r="I47" s="31">
        <v>0</v>
      </c>
      <c r="J47" s="27"/>
    </row>
    <row r="48" spans="2:11">
      <c r="B48" s="52">
        <v>6</v>
      </c>
      <c r="C48" s="50" t="s">
        <v>24</v>
      </c>
      <c r="D48" s="29">
        <v>15249.4</v>
      </c>
      <c r="E48" s="29">
        <v>0</v>
      </c>
      <c r="F48" s="30">
        <f>+E48+D48</f>
        <v>15249.4</v>
      </c>
      <c r="G48" s="29">
        <f t="shared" ref="G48" si="5">+G47+F48</f>
        <v>15249.4</v>
      </c>
      <c r="H48" s="13" t="e">
        <f t="shared" si="4"/>
        <v>#DIV/0!</v>
      </c>
      <c r="I48" s="31">
        <v>0</v>
      </c>
      <c r="J48" s="27"/>
    </row>
    <row r="49" spans="2:10">
      <c r="B49" s="52">
        <v>7</v>
      </c>
      <c r="C49" s="50" t="s">
        <v>25</v>
      </c>
      <c r="D49" s="29">
        <v>0</v>
      </c>
      <c r="E49" s="29">
        <v>0</v>
      </c>
      <c r="F49" s="30">
        <f t="shared" ref="F49:F68" si="6">+E49+D49</f>
        <v>0</v>
      </c>
      <c r="G49" s="43">
        <f>+G48+F49</f>
        <v>15249.4</v>
      </c>
      <c r="H49" s="13" t="e">
        <f t="shared" si="4"/>
        <v>#DIV/0!</v>
      </c>
      <c r="I49" s="31">
        <v>0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6"/>
        <v>0</v>
      </c>
      <c r="G50" s="29">
        <f t="shared" ref="G50:G68" si="7">+G49+F50</f>
        <v>15249.4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6"/>
        <v>0</v>
      </c>
      <c r="G51" s="29">
        <f t="shared" si="7"/>
        <v>15249.4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6"/>
        <v>0</v>
      </c>
      <c r="G52" s="29">
        <f t="shared" si="7"/>
        <v>15249.4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6"/>
        <v>0</v>
      </c>
      <c r="G53" s="29">
        <f t="shared" si="7"/>
        <v>15249.4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6"/>
        <v>0</v>
      </c>
      <c r="G54" s="29">
        <f t="shared" si="7"/>
        <v>15249.4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6"/>
        <v>0</v>
      </c>
      <c r="G55" s="29">
        <f t="shared" si="7"/>
        <v>15249.4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6"/>
        <v>0</v>
      </c>
      <c r="G56" s="29">
        <f t="shared" si="7"/>
        <v>15249.4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6"/>
        <v>0</v>
      </c>
      <c r="G57" s="29">
        <f t="shared" si="7"/>
        <v>15249.4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6"/>
        <v>0</v>
      </c>
      <c r="G58" s="29">
        <f t="shared" si="7"/>
        <v>15249.4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6"/>
        <v>0</v>
      </c>
      <c r="G59" s="29">
        <f t="shared" si="7"/>
        <v>15249.4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6"/>
        <v>0</v>
      </c>
      <c r="G60" s="29">
        <f t="shared" si="7"/>
        <v>15249.4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6"/>
        <v>0</v>
      </c>
      <c r="G61" s="29">
        <f t="shared" si="7"/>
        <v>15249.4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6"/>
        <v>0</v>
      </c>
      <c r="G62" s="29">
        <f t="shared" si="7"/>
        <v>15249.4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6"/>
        <v>0</v>
      </c>
      <c r="G63" s="29">
        <f t="shared" si="7"/>
        <v>15249.4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6"/>
        <v>0</v>
      </c>
      <c r="G64" s="29">
        <f t="shared" si="7"/>
        <v>15249.4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6"/>
        <v>0</v>
      </c>
      <c r="G65" s="29">
        <f t="shared" si="7"/>
        <v>15249.4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6"/>
        <v>0</v>
      </c>
      <c r="G66" s="29">
        <f t="shared" si="7"/>
        <v>15249.4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6"/>
        <v>0</v>
      </c>
      <c r="G67" s="29">
        <f t="shared" si="7"/>
        <v>15249.4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6"/>
        <v>0</v>
      </c>
      <c r="G68" s="36">
        <f t="shared" si="7"/>
        <v>15249.4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5.95">
      <c r="B77" s="32"/>
      <c r="C77" s="32"/>
      <c r="D77" s="106" t="s">
        <v>59</v>
      </c>
      <c r="E77" s="106"/>
      <c r="F77" s="106"/>
      <c r="G77" s="106"/>
      <c r="H77" s="106"/>
      <c r="I77" s="106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40.35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8" t="s">
        <v>60</v>
      </c>
      <c r="I83" s="26">
        <v>0</v>
      </c>
      <c r="J83" s="27"/>
    </row>
    <row r="84" spans="2:10">
      <c r="B84" s="52">
        <v>5</v>
      </c>
      <c r="C84" s="50" t="s">
        <v>23</v>
      </c>
      <c r="D84" s="29">
        <v>245586</v>
      </c>
      <c r="E84" s="29">
        <v>0</v>
      </c>
      <c r="F84" s="30">
        <f>+E84+D84</f>
        <v>245586</v>
      </c>
      <c r="G84" s="29">
        <f>+G83+F84</f>
        <v>245586</v>
      </c>
      <c r="H84" s="13">
        <f t="shared" ref="H84:H86" si="8">((G84-I84)/I84)*100</f>
        <v>381.03184863086142</v>
      </c>
      <c r="I84" s="31">
        <v>51054</v>
      </c>
      <c r="J84" s="27"/>
    </row>
    <row r="85" spans="2:10">
      <c r="B85" s="52">
        <v>6</v>
      </c>
      <c r="C85" s="50" t="s">
        <v>24</v>
      </c>
      <c r="D85" s="29">
        <v>297586.5</v>
      </c>
      <c r="E85" s="29">
        <v>0</v>
      </c>
      <c r="F85" s="30">
        <f>+E85+D85</f>
        <v>297586.5</v>
      </c>
      <c r="G85" s="29">
        <f t="shared" ref="G85" si="9">+G84+F85</f>
        <v>543172.5</v>
      </c>
      <c r="H85" s="13">
        <f t="shared" si="8"/>
        <v>27.480294355449107</v>
      </c>
      <c r="I85" s="31">
        <f>+I84+375029.5</f>
        <v>426083.5</v>
      </c>
      <c r="J85" s="27"/>
    </row>
    <row r="86" spans="2:10">
      <c r="B86" s="52">
        <v>7</v>
      </c>
      <c r="C86" s="50" t="s">
        <v>25</v>
      </c>
      <c r="D86" s="29">
        <v>309034</v>
      </c>
      <c r="E86" s="29"/>
      <c r="F86" s="30">
        <f t="shared" ref="F86:F105" si="10">+E86+D86</f>
        <v>309034</v>
      </c>
      <c r="G86" s="45">
        <f>+G85+F86</f>
        <v>852206.5</v>
      </c>
      <c r="H86" s="13">
        <f t="shared" si="8"/>
        <v>10.264467087174511</v>
      </c>
      <c r="I86" s="31">
        <f>+I85+346791.5</f>
        <v>772875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10"/>
        <v>0</v>
      </c>
      <c r="G87" s="29">
        <f t="shared" ref="G87:G105" si="11">+G86+F87</f>
        <v>852206.5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10"/>
        <v>0</v>
      </c>
      <c r="G88" s="29">
        <f t="shared" si="11"/>
        <v>852206.5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10"/>
        <v>0</v>
      </c>
      <c r="G89" s="29">
        <f t="shared" si="11"/>
        <v>852206.5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10"/>
        <v>0</v>
      </c>
      <c r="G90" s="29">
        <f t="shared" si="11"/>
        <v>852206.5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10"/>
        <v>0</v>
      </c>
      <c r="G91" s="29">
        <f t="shared" si="11"/>
        <v>852206.5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10"/>
        <v>0</v>
      </c>
      <c r="G92" s="29">
        <f t="shared" si="11"/>
        <v>852206.5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10"/>
        <v>0</v>
      </c>
      <c r="G93" s="29">
        <f t="shared" si="11"/>
        <v>852206.5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10"/>
        <v>0</v>
      </c>
      <c r="G94" s="29">
        <f t="shared" si="11"/>
        <v>852206.5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10"/>
        <v>0</v>
      </c>
      <c r="G95" s="29">
        <f t="shared" si="11"/>
        <v>852206.5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10"/>
        <v>0</v>
      </c>
      <c r="G96" s="29">
        <f t="shared" si="11"/>
        <v>852206.5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10"/>
        <v>0</v>
      </c>
      <c r="G97" s="29">
        <f t="shared" si="11"/>
        <v>852206.5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10"/>
        <v>0</v>
      </c>
      <c r="G98" s="29">
        <f t="shared" si="11"/>
        <v>852206.5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10"/>
        <v>0</v>
      </c>
      <c r="G99" s="29">
        <f t="shared" si="11"/>
        <v>852206.5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10"/>
        <v>0</v>
      </c>
      <c r="G100" s="29">
        <f t="shared" si="11"/>
        <v>852206.5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10"/>
        <v>0</v>
      </c>
      <c r="G101" s="29">
        <f t="shared" si="11"/>
        <v>852206.5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10"/>
        <v>0</v>
      </c>
      <c r="G102" s="29">
        <f t="shared" si="11"/>
        <v>852206.5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10"/>
        <v>0</v>
      </c>
      <c r="G103" s="29">
        <f t="shared" si="11"/>
        <v>852206.5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10"/>
        <v>0</v>
      </c>
      <c r="G104" s="29">
        <f t="shared" si="11"/>
        <v>852206.5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10"/>
        <v>0</v>
      </c>
      <c r="G105" s="36">
        <f t="shared" si="11"/>
        <v>852206.5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5.95">
      <c r="B114" s="32"/>
      <c r="C114" s="32"/>
      <c r="D114" s="105" t="s">
        <v>59</v>
      </c>
      <c r="E114" s="105"/>
      <c r="F114" s="105"/>
      <c r="G114" s="105"/>
      <c r="H114" s="105"/>
      <c r="I114" s="105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9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52">
        <v>4</v>
      </c>
      <c r="C120" s="50" t="s">
        <v>22</v>
      </c>
      <c r="D120" s="24">
        <v>0</v>
      </c>
      <c r="E120" s="24">
        <v>0</v>
      </c>
      <c r="F120" s="25">
        <f>+D120+E120</f>
        <v>0</v>
      </c>
      <c r="G120" s="24">
        <f>+F120</f>
        <v>0</v>
      </c>
      <c r="H120" s="18" t="e">
        <f t="shared" ref="H120:H123" si="12">((G120-I120)/I120)*100</f>
        <v>#DIV/0!</v>
      </c>
      <c r="I120" s="26">
        <v>0</v>
      </c>
      <c r="J120" s="27"/>
    </row>
    <row r="121" spans="2:10">
      <c r="B121" s="52">
        <v>5</v>
      </c>
      <c r="C121" s="50" t="s">
        <v>23</v>
      </c>
      <c r="D121" s="29">
        <v>0</v>
      </c>
      <c r="E121" s="29">
        <v>0</v>
      </c>
      <c r="F121" s="30">
        <f>+E121+D121</f>
        <v>0</v>
      </c>
      <c r="G121" s="29">
        <f>+G120+F121</f>
        <v>0</v>
      </c>
      <c r="H121" s="13" t="e">
        <f t="shared" si="12"/>
        <v>#DIV/0!</v>
      </c>
      <c r="I121" s="31">
        <v>0</v>
      </c>
      <c r="J121" s="27"/>
    </row>
    <row r="122" spans="2:10">
      <c r="B122" s="52">
        <v>6</v>
      </c>
      <c r="C122" s="50" t="s">
        <v>24</v>
      </c>
      <c r="D122" s="29">
        <v>0</v>
      </c>
      <c r="E122" s="29">
        <v>0</v>
      </c>
      <c r="F122" s="30">
        <f>+E122+D122</f>
        <v>0</v>
      </c>
      <c r="G122" s="29">
        <f t="shared" ref="G122" si="13">+G121+F122</f>
        <v>0</v>
      </c>
      <c r="H122" s="13" t="e">
        <f t="shared" si="12"/>
        <v>#DIV/0!</v>
      </c>
      <c r="I122" s="31">
        <v>0</v>
      </c>
      <c r="J122" s="27"/>
    </row>
    <row r="123" spans="2:10">
      <c r="B123" s="52">
        <v>7</v>
      </c>
      <c r="C123" s="50" t="s">
        <v>25</v>
      </c>
      <c r="D123" s="29">
        <v>0</v>
      </c>
      <c r="E123" s="29">
        <v>0</v>
      </c>
      <c r="F123" s="30">
        <f t="shared" ref="F123:F142" si="14">+E123+D123</f>
        <v>0</v>
      </c>
      <c r="G123" s="46">
        <v>0</v>
      </c>
      <c r="H123" s="13" t="e">
        <f t="shared" si="12"/>
        <v>#DIV/0!</v>
      </c>
      <c r="I123" s="31">
        <v>0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4"/>
        <v>0</v>
      </c>
      <c r="G124" s="29">
        <f t="shared" ref="G124:G142" si="15">+G123+F124</f>
        <v>0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4"/>
        <v>0</v>
      </c>
      <c r="G125" s="29">
        <f t="shared" si="15"/>
        <v>0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4"/>
        <v>0</v>
      </c>
      <c r="G126" s="29">
        <f t="shared" si="15"/>
        <v>0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4"/>
        <v>0</v>
      </c>
      <c r="G127" s="29">
        <f t="shared" si="15"/>
        <v>0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4"/>
        <v>0</v>
      </c>
      <c r="G128" s="29">
        <f t="shared" si="15"/>
        <v>0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4"/>
        <v>0</v>
      </c>
      <c r="G129" s="29">
        <f t="shared" si="15"/>
        <v>0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4"/>
        <v>0</v>
      </c>
      <c r="G130" s="29">
        <f t="shared" si="15"/>
        <v>0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4"/>
        <v>0</v>
      </c>
      <c r="G131" s="29">
        <f t="shared" si="15"/>
        <v>0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4"/>
        <v>0</v>
      </c>
      <c r="G132" s="29">
        <f t="shared" si="15"/>
        <v>0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4"/>
        <v>0</v>
      </c>
      <c r="G133" s="29">
        <f t="shared" si="15"/>
        <v>0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4"/>
        <v>0</v>
      </c>
      <c r="G134" s="29">
        <f t="shared" si="15"/>
        <v>0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4"/>
        <v>0</v>
      </c>
      <c r="G135" s="29">
        <f t="shared" si="15"/>
        <v>0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4"/>
        <v>0</v>
      </c>
      <c r="G136" s="29">
        <f t="shared" si="15"/>
        <v>0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4"/>
        <v>0</v>
      </c>
      <c r="G137" s="29">
        <f t="shared" si="15"/>
        <v>0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4"/>
        <v>0</v>
      </c>
      <c r="G138" s="29">
        <f t="shared" si="15"/>
        <v>0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4"/>
        <v>0</v>
      </c>
      <c r="G139" s="29">
        <f t="shared" si="15"/>
        <v>0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4"/>
        <v>0</v>
      </c>
      <c r="G140" s="29">
        <f t="shared" si="15"/>
        <v>0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4"/>
        <v>0</v>
      </c>
      <c r="G141" s="29">
        <f t="shared" si="15"/>
        <v>0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4"/>
        <v>0</v>
      </c>
      <c r="G142" s="36">
        <f t="shared" si="15"/>
        <v>0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57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dimension ref="B3:L147"/>
  <sheetViews>
    <sheetView workbookViewId="0">
      <selection activeCell="J8" sqref="J8"/>
    </sheetView>
  </sheetViews>
  <sheetFormatPr defaultColWidth="9" defaultRowHeight="14.45"/>
  <cols>
    <col min="1" max="1" width="2" style="3" customWidth="1"/>
    <col min="2" max="2" width="6.140625" style="3" customWidth="1"/>
    <col min="3" max="3" width="25.5703125" style="3" customWidth="1"/>
    <col min="4" max="4" width="18.5703125" style="3" customWidth="1"/>
    <col min="5" max="5" width="13" style="3" customWidth="1"/>
    <col min="6" max="6" width="14.85546875" style="3" customWidth="1"/>
    <col min="7" max="7" width="14.5703125" style="3" customWidth="1"/>
    <col min="8" max="9" width="13" style="3" customWidth="1"/>
    <col min="10" max="16384" width="9" style="3"/>
  </cols>
  <sheetData>
    <row r="3" spans="2:12" s="47" customFormat="1" ht="18.600000000000001">
      <c r="B3" s="32"/>
      <c r="C3" s="32"/>
      <c r="D3" s="103" t="s">
        <v>61</v>
      </c>
      <c r="E3" s="103"/>
      <c r="F3" s="103"/>
      <c r="G3" s="103"/>
      <c r="H3" s="103"/>
      <c r="I3" s="103"/>
      <c r="J3" s="32"/>
      <c r="K3" s="48"/>
      <c r="L3" s="2" t="s">
        <v>1</v>
      </c>
    </row>
    <row r="4" spans="2:12" ht="15.95">
      <c r="B4" s="89" t="s">
        <v>2</v>
      </c>
      <c r="C4" s="89"/>
      <c r="D4" s="89"/>
      <c r="E4" s="89"/>
      <c r="F4" s="89"/>
      <c r="G4" s="89"/>
      <c r="H4" s="89"/>
      <c r="I4" s="89"/>
      <c r="J4" s="89"/>
      <c r="K4" s="1"/>
      <c r="L4" s="2" t="s">
        <v>3</v>
      </c>
    </row>
    <row r="5" spans="2:12">
      <c r="B5" s="16"/>
      <c r="C5" s="17"/>
      <c r="D5" s="79" t="s">
        <v>4</v>
      </c>
      <c r="E5" s="80"/>
      <c r="F5" s="80"/>
      <c r="G5" s="81"/>
      <c r="H5" s="82" t="s">
        <v>5</v>
      </c>
      <c r="I5" s="83"/>
      <c r="J5" s="4"/>
      <c r="K5" s="1"/>
      <c r="L5" s="2" t="s">
        <v>7</v>
      </c>
    </row>
    <row r="6" spans="2:12">
      <c r="B6" s="14"/>
      <c r="C6" s="15"/>
      <c r="D6" s="86" t="s">
        <v>8</v>
      </c>
      <c r="E6" s="87"/>
      <c r="F6" s="87"/>
      <c r="G6" s="88"/>
      <c r="H6" s="84"/>
      <c r="I6" s="85"/>
      <c r="J6" s="4"/>
      <c r="K6" s="1"/>
      <c r="L6" s="2" t="s">
        <v>9</v>
      </c>
    </row>
    <row r="7" spans="2:12" ht="18.95" customHeight="1">
      <c r="B7" s="93" t="s">
        <v>10</v>
      </c>
      <c r="C7" s="95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97" t="s">
        <v>16</v>
      </c>
      <c r="I7" s="95" t="s">
        <v>17</v>
      </c>
      <c r="J7" s="23"/>
      <c r="K7" s="1"/>
      <c r="L7" s="2" t="s">
        <v>20</v>
      </c>
    </row>
    <row r="8" spans="2:12" ht="32.450000000000003" customHeight="1">
      <c r="B8" s="94"/>
      <c r="C8" s="96"/>
      <c r="D8" s="90" t="s">
        <v>21</v>
      </c>
      <c r="E8" s="91"/>
      <c r="F8" s="91"/>
      <c r="G8" s="92"/>
      <c r="H8" s="98"/>
      <c r="I8" s="96"/>
      <c r="J8" s="23"/>
      <c r="K8" s="1"/>
    </row>
    <row r="9" spans="2:12">
      <c r="B9" s="52">
        <v>4</v>
      </c>
      <c r="C9" s="50" t="s">
        <v>22</v>
      </c>
      <c r="D9" s="24">
        <v>180929.31</v>
      </c>
      <c r="E9" s="24">
        <v>0</v>
      </c>
      <c r="F9" s="25">
        <f>+D9+E9</f>
        <v>180929.31</v>
      </c>
      <c r="G9" s="24">
        <f>+F9</f>
        <v>180929.31</v>
      </c>
      <c r="H9" s="18">
        <f>((G9-I11)/I11)*100</f>
        <v>-72.615433999046857</v>
      </c>
      <c r="I9" s="26">
        <v>31440</v>
      </c>
      <c r="J9" s="27"/>
      <c r="K9" s="1"/>
    </row>
    <row r="10" spans="2:12">
      <c r="B10" s="52">
        <v>5</v>
      </c>
      <c r="C10" s="50" t="s">
        <v>23</v>
      </c>
      <c r="D10" s="29">
        <v>93255.93</v>
      </c>
      <c r="E10" s="29">
        <v>0</v>
      </c>
      <c r="F10" s="30">
        <f>+E10+D10</f>
        <v>93255.93</v>
      </c>
      <c r="G10" s="29">
        <f>+G9+F10</f>
        <v>274185.24</v>
      </c>
      <c r="H10" s="13">
        <f t="shared" ref="H10:H12" si="0">((G10-I10)/I10)*100</f>
        <v>-45.998035144408966</v>
      </c>
      <c r="I10" s="26">
        <f>+I9+476291.97</f>
        <v>507731.97</v>
      </c>
      <c r="J10" s="27"/>
      <c r="K10" s="1"/>
    </row>
    <row r="11" spans="2:12">
      <c r="B11" s="52">
        <v>6</v>
      </c>
      <c r="C11" s="50" t="s">
        <v>24</v>
      </c>
      <c r="D11" s="29">
        <v>242659.54</v>
      </c>
      <c r="E11" s="29">
        <v>0</v>
      </c>
      <c r="F11" s="30">
        <f>+E11+D11</f>
        <v>242659.54</v>
      </c>
      <c r="G11" s="29">
        <f t="shared" ref="G11:G31" si="1">+G10+F11</f>
        <v>516844.78</v>
      </c>
      <c r="H11" s="13">
        <f t="shared" si="0"/>
        <v>-21.772928940268947</v>
      </c>
      <c r="I11" s="26">
        <f>+I10+152966.14</f>
        <v>660698.11</v>
      </c>
      <c r="J11" s="27"/>
      <c r="K11" s="1"/>
    </row>
    <row r="12" spans="2:12">
      <c r="B12" s="52">
        <v>7</v>
      </c>
      <c r="C12" s="50" t="s">
        <v>25</v>
      </c>
      <c r="D12" s="29">
        <v>60050.02</v>
      </c>
      <c r="E12" s="29">
        <v>0</v>
      </c>
      <c r="F12" s="30">
        <f t="shared" ref="F12:F31" si="2">+E12+D12</f>
        <v>60050.02</v>
      </c>
      <c r="G12" s="33">
        <f>+G11+F12</f>
        <v>576894.80000000005</v>
      </c>
      <c r="H12" s="13">
        <f t="shared" si="0"/>
        <v>-32.931739369111114</v>
      </c>
      <c r="I12" s="31">
        <f>+I11+199462.56</f>
        <v>860160.66999999993</v>
      </c>
      <c r="J12" s="27"/>
      <c r="K12" s="1"/>
    </row>
    <row r="13" spans="2:12" hidden="1">
      <c r="B13" s="11">
        <v>8</v>
      </c>
      <c r="C13" s="19" t="s">
        <v>26</v>
      </c>
      <c r="D13" s="29"/>
      <c r="E13" s="29"/>
      <c r="F13" s="30">
        <f t="shared" si="2"/>
        <v>0</v>
      </c>
      <c r="G13" s="29">
        <f t="shared" si="1"/>
        <v>576894.80000000005</v>
      </c>
      <c r="H13" s="13">
        <v>0</v>
      </c>
      <c r="I13" s="31">
        <v>0</v>
      </c>
      <c r="J13" s="27"/>
      <c r="K13" s="1"/>
    </row>
    <row r="14" spans="2:12" hidden="1">
      <c r="B14" s="11">
        <v>9</v>
      </c>
      <c r="C14" s="19" t="s">
        <v>27</v>
      </c>
      <c r="D14" s="29"/>
      <c r="E14" s="29"/>
      <c r="F14" s="30">
        <f t="shared" si="2"/>
        <v>0</v>
      </c>
      <c r="G14" s="29">
        <f t="shared" si="1"/>
        <v>576894.80000000005</v>
      </c>
      <c r="H14" s="13">
        <v>0</v>
      </c>
      <c r="I14" s="31">
        <v>0</v>
      </c>
      <c r="J14" s="27"/>
      <c r="K14" s="1"/>
    </row>
    <row r="15" spans="2:12" hidden="1">
      <c r="B15" s="11">
        <v>10</v>
      </c>
      <c r="C15" s="19" t="s">
        <v>28</v>
      </c>
      <c r="D15" s="29"/>
      <c r="E15" s="29"/>
      <c r="F15" s="30">
        <f t="shared" si="2"/>
        <v>0</v>
      </c>
      <c r="G15" s="29">
        <f t="shared" si="1"/>
        <v>576894.80000000005</v>
      </c>
      <c r="H15" s="13">
        <v>0</v>
      </c>
      <c r="I15" s="31">
        <v>0</v>
      </c>
      <c r="J15" s="27"/>
      <c r="K15" s="1"/>
    </row>
    <row r="16" spans="2:12" hidden="1">
      <c r="B16" s="11">
        <v>11</v>
      </c>
      <c r="C16" s="19" t="s">
        <v>29</v>
      </c>
      <c r="D16" s="29"/>
      <c r="E16" s="29"/>
      <c r="F16" s="30">
        <f t="shared" si="2"/>
        <v>0</v>
      </c>
      <c r="G16" s="29">
        <f t="shared" si="1"/>
        <v>576894.80000000005</v>
      </c>
      <c r="H16" s="13">
        <v>0</v>
      </c>
      <c r="I16" s="31">
        <v>0</v>
      </c>
      <c r="J16" s="27"/>
      <c r="K16" s="1"/>
    </row>
    <row r="17" spans="2:11" hidden="1">
      <c r="B17" s="11">
        <v>12</v>
      </c>
      <c r="C17" s="19" t="s">
        <v>30</v>
      </c>
      <c r="D17" s="29"/>
      <c r="E17" s="29"/>
      <c r="F17" s="30">
        <f t="shared" si="2"/>
        <v>0</v>
      </c>
      <c r="G17" s="29">
        <f t="shared" si="1"/>
        <v>576894.80000000005</v>
      </c>
      <c r="H17" s="13">
        <v>0</v>
      </c>
      <c r="I17" s="31">
        <v>0</v>
      </c>
      <c r="J17" s="27"/>
      <c r="K17" s="1"/>
    </row>
    <row r="18" spans="2:11" hidden="1">
      <c r="B18" s="11">
        <v>13</v>
      </c>
      <c r="C18" s="19" t="s">
        <v>31</v>
      </c>
      <c r="D18" s="29"/>
      <c r="E18" s="29"/>
      <c r="F18" s="30">
        <f t="shared" si="2"/>
        <v>0</v>
      </c>
      <c r="G18" s="29">
        <f t="shared" si="1"/>
        <v>576894.80000000005</v>
      </c>
      <c r="H18" s="13">
        <v>0</v>
      </c>
      <c r="I18" s="31">
        <v>0</v>
      </c>
      <c r="J18" s="27"/>
      <c r="K18" s="1"/>
    </row>
    <row r="19" spans="2:11" hidden="1">
      <c r="B19" s="11">
        <v>14</v>
      </c>
      <c r="C19" s="20" t="s">
        <v>32</v>
      </c>
      <c r="D19" s="29"/>
      <c r="E19" s="29"/>
      <c r="F19" s="30">
        <f t="shared" si="2"/>
        <v>0</v>
      </c>
      <c r="G19" s="29">
        <f t="shared" si="1"/>
        <v>576894.80000000005</v>
      </c>
      <c r="H19" s="13">
        <v>0</v>
      </c>
      <c r="I19" s="31">
        <v>0</v>
      </c>
      <c r="J19" s="27"/>
      <c r="K19" s="1"/>
    </row>
    <row r="20" spans="2:11" hidden="1">
      <c r="B20" s="11">
        <v>15</v>
      </c>
      <c r="C20" s="19" t="s">
        <v>33</v>
      </c>
      <c r="D20" s="29"/>
      <c r="E20" s="29"/>
      <c r="F20" s="30">
        <f t="shared" si="2"/>
        <v>0</v>
      </c>
      <c r="G20" s="29">
        <f t="shared" si="1"/>
        <v>576894.80000000005</v>
      </c>
      <c r="H20" s="13">
        <v>0</v>
      </c>
      <c r="I20" s="31">
        <v>0</v>
      </c>
      <c r="J20" s="27"/>
      <c r="K20" s="1"/>
    </row>
    <row r="21" spans="2:11" hidden="1">
      <c r="B21" s="11">
        <v>16</v>
      </c>
      <c r="C21" s="19" t="s">
        <v>34</v>
      </c>
      <c r="D21" s="29"/>
      <c r="E21" s="29"/>
      <c r="F21" s="30">
        <f t="shared" si="2"/>
        <v>0</v>
      </c>
      <c r="G21" s="29">
        <f t="shared" si="1"/>
        <v>576894.80000000005</v>
      </c>
      <c r="H21" s="13">
        <v>0</v>
      </c>
      <c r="I21" s="31">
        <v>0</v>
      </c>
      <c r="J21" s="27"/>
      <c r="K21" s="1"/>
    </row>
    <row r="22" spans="2:11" hidden="1">
      <c r="B22" s="11">
        <v>17</v>
      </c>
      <c r="C22" s="19" t="s">
        <v>35</v>
      </c>
      <c r="D22" s="29"/>
      <c r="E22" s="29"/>
      <c r="F22" s="30">
        <f t="shared" si="2"/>
        <v>0</v>
      </c>
      <c r="G22" s="29">
        <f t="shared" si="1"/>
        <v>576894.80000000005</v>
      </c>
      <c r="H22" s="13">
        <v>0</v>
      </c>
      <c r="I22" s="31">
        <v>0</v>
      </c>
      <c r="J22" s="27"/>
      <c r="K22" s="1"/>
    </row>
    <row r="23" spans="2:11" hidden="1">
      <c r="B23" s="11">
        <v>18</v>
      </c>
      <c r="C23" s="19" t="s">
        <v>36</v>
      </c>
      <c r="D23" s="29"/>
      <c r="E23" s="29"/>
      <c r="F23" s="30">
        <f t="shared" si="2"/>
        <v>0</v>
      </c>
      <c r="G23" s="29">
        <f t="shared" si="1"/>
        <v>576894.80000000005</v>
      </c>
      <c r="H23" s="13">
        <v>0</v>
      </c>
      <c r="I23" s="31">
        <v>0</v>
      </c>
      <c r="J23" s="27"/>
      <c r="K23" s="1"/>
    </row>
    <row r="24" spans="2:11" hidden="1">
      <c r="B24" s="11">
        <v>19</v>
      </c>
      <c r="C24" s="19" t="s">
        <v>37</v>
      </c>
      <c r="D24" s="29"/>
      <c r="E24" s="29"/>
      <c r="F24" s="30">
        <f t="shared" si="2"/>
        <v>0</v>
      </c>
      <c r="G24" s="29">
        <f t="shared" si="1"/>
        <v>576894.80000000005</v>
      </c>
      <c r="H24" s="13">
        <v>0</v>
      </c>
      <c r="I24" s="31">
        <v>0</v>
      </c>
      <c r="J24" s="27"/>
      <c r="K24" s="1"/>
    </row>
    <row r="25" spans="2:11" hidden="1">
      <c r="B25" s="11">
        <v>20</v>
      </c>
      <c r="C25" s="19" t="s">
        <v>38</v>
      </c>
      <c r="D25" s="29"/>
      <c r="E25" s="29"/>
      <c r="F25" s="30">
        <f t="shared" si="2"/>
        <v>0</v>
      </c>
      <c r="G25" s="29">
        <f t="shared" si="1"/>
        <v>576894.80000000005</v>
      </c>
      <c r="H25" s="13">
        <v>0</v>
      </c>
      <c r="I25" s="31">
        <v>0</v>
      </c>
      <c r="J25" s="27"/>
      <c r="K25" s="1"/>
    </row>
    <row r="26" spans="2:11" hidden="1">
      <c r="B26" s="11">
        <v>21</v>
      </c>
      <c r="C26" s="19" t="s">
        <v>39</v>
      </c>
      <c r="D26" s="29"/>
      <c r="E26" s="29"/>
      <c r="F26" s="30">
        <f t="shared" si="2"/>
        <v>0</v>
      </c>
      <c r="G26" s="29">
        <f t="shared" si="1"/>
        <v>576894.80000000005</v>
      </c>
      <c r="H26" s="13">
        <v>0</v>
      </c>
      <c r="I26" s="31">
        <v>0</v>
      </c>
      <c r="J26" s="27"/>
      <c r="K26" s="1"/>
    </row>
    <row r="27" spans="2:11" hidden="1">
      <c r="B27" s="11">
        <v>22</v>
      </c>
      <c r="C27" s="19" t="s">
        <v>40</v>
      </c>
      <c r="D27" s="29"/>
      <c r="E27" s="29"/>
      <c r="F27" s="30">
        <f t="shared" si="2"/>
        <v>0</v>
      </c>
      <c r="G27" s="29">
        <f t="shared" si="1"/>
        <v>576894.80000000005</v>
      </c>
      <c r="H27" s="13">
        <v>0</v>
      </c>
      <c r="I27" s="31">
        <v>0</v>
      </c>
      <c r="J27" s="27"/>
      <c r="K27" s="1"/>
    </row>
    <row r="28" spans="2:11" hidden="1">
      <c r="B28" s="11">
        <v>23</v>
      </c>
      <c r="C28" s="19" t="s">
        <v>41</v>
      </c>
      <c r="D28" s="29"/>
      <c r="E28" s="29"/>
      <c r="F28" s="30">
        <f t="shared" si="2"/>
        <v>0</v>
      </c>
      <c r="G28" s="29">
        <f t="shared" si="1"/>
        <v>576894.80000000005</v>
      </c>
      <c r="H28" s="13">
        <v>0</v>
      </c>
      <c r="I28" s="31">
        <v>0</v>
      </c>
      <c r="J28" s="27"/>
      <c r="K28" s="1"/>
    </row>
    <row r="29" spans="2:11" hidden="1">
      <c r="B29" s="11">
        <v>24</v>
      </c>
      <c r="C29" s="19" t="s">
        <v>42</v>
      </c>
      <c r="D29" s="29"/>
      <c r="E29" s="29"/>
      <c r="F29" s="30">
        <f t="shared" si="2"/>
        <v>0</v>
      </c>
      <c r="G29" s="29">
        <f t="shared" si="1"/>
        <v>576894.80000000005</v>
      </c>
      <c r="H29" s="13">
        <v>0</v>
      </c>
      <c r="I29" s="31">
        <v>0</v>
      </c>
      <c r="J29" s="27"/>
      <c r="K29" s="1"/>
    </row>
    <row r="30" spans="2:11" hidden="1">
      <c r="B30" s="11">
        <v>25</v>
      </c>
      <c r="C30" s="21" t="s">
        <v>43</v>
      </c>
      <c r="D30" s="29"/>
      <c r="E30" s="29"/>
      <c r="F30" s="30">
        <f t="shared" si="2"/>
        <v>0</v>
      </c>
      <c r="G30" s="29">
        <f t="shared" si="1"/>
        <v>576894.80000000005</v>
      </c>
      <c r="H30" s="13">
        <v>0</v>
      </c>
      <c r="I30" s="31">
        <v>0</v>
      </c>
      <c r="J30" s="27"/>
      <c r="K30" s="1"/>
    </row>
    <row r="31" spans="2:11" hidden="1">
      <c r="B31" s="34">
        <v>26</v>
      </c>
      <c r="C31" s="35" t="s">
        <v>44</v>
      </c>
      <c r="D31" s="36"/>
      <c r="E31" s="36"/>
      <c r="F31" s="37">
        <f t="shared" si="2"/>
        <v>0</v>
      </c>
      <c r="G31" s="36">
        <f t="shared" si="1"/>
        <v>576894.80000000005</v>
      </c>
      <c r="H31" s="38">
        <v>0</v>
      </c>
      <c r="I31" s="39">
        <v>0</v>
      </c>
      <c r="J31" s="27"/>
      <c r="K31" s="1"/>
    </row>
    <row r="32" spans="2:11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600000000000001">
      <c r="B39" s="10"/>
      <c r="C39" s="10"/>
      <c r="D39" s="77" t="s">
        <v>49</v>
      </c>
      <c r="E39" s="77"/>
      <c r="F39" s="77"/>
      <c r="G39" s="77"/>
      <c r="H39" s="77"/>
      <c r="I39" s="77"/>
      <c r="J39" s="10"/>
    </row>
    <row r="40" spans="2:11" s="47" customFormat="1" ht="18.600000000000001">
      <c r="B40" s="32"/>
      <c r="C40" s="32"/>
      <c r="D40" s="107" t="s">
        <v>61</v>
      </c>
      <c r="E40" s="107"/>
      <c r="F40" s="107"/>
      <c r="G40" s="107"/>
      <c r="H40" s="107"/>
      <c r="I40" s="107"/>
      <c r="J40" s="32"/>
    </row>
    <row r="41" spans="2:11" ht="15.95">
      <c r="B41" s="89" t="s">
        <v>2</v>
      </c>
      <c r="C41" s="89"/>
      <c r="D41" s="89"/>
      <c r="E41" s="89"/>
      <c r="F41" s="89"/>
      <c r="G41" s="89"/>
      <c r="H41" s="89"/>
      <c r="I41" s="89"/>
      <c r="J41" s="89"/>
    </row>
    <row r="42" spans="2:11">
      <c r="B42" s="16"/>
      <c r="C42" s="17"/>
      <c r="D42" s="79" t="s">
        <v>4</v>
      </c>
      <c r="E42" s="80"/>
      <c r="F42" s="80"/>
      <c r="G42" s="81"/>
      <c r="H42" s="82" t="s">
        <v>5</v>
      </c>
      <c r="I42" s="83"/>
      <c r="J42" s="4"/>
    </row>
    <row r="43" spans="2:11">
      <c r="B43" s="14"/>
      <c r="C43" s="15"/>
      <c r="D43" s="86" t="s">
        <v>8</v>
      </c>
      <c r="E43" s="87"/>
      <c r="F43" s="87"/>
      <c r="G43" s="88"/>
      <c r="H43" s="84"/>
      <c r="I43" s="85"/>
      <c r="J43" s="4"/>
    </row>
    <row r="44" spans="2:11">
      <c r="B44" s="93" t="s">
        <v>10</v>
      </c>
      <c r="C44" s="95" t="s">
        <v>11</v>
      </c>
      <c r="D44" s="22" t="s">
        <v>12</v>
      </c>
      <c r="E44" s="22" t="s">
        <v>13</v>
      </c>
      <c r="F44" s="22" t="s">
        <v>14</v>
      </c>
      <c r="G44" s="22" t="s">
        <v>15</v>
      </c>
      <c r="H44" s="97" t="s">
        <v>16</v>
      </c>
      <c r="I44" s="95" t="s">
        <v>17</v>
      </c>
      <c r="J44" s="23"/>
    </row>
    <row r="45" spans="2:11" ht="38.450000000000003" customHeight="1">
      <c r="B45" s="94"/>
      <c r="C45" s="96"/>
      <c r="D45" s="90" t="s">
        <v>21</v>
      </c>
      <c r="E45" s="91"/>
      <c r="F45" s="91"/>
      <c r="G45" s="92"/>
      <c r="H45" s="98"/>
      <c r="I45" s="96"/>
      <c r="J45" s="23"/>
    </row>
    <row r="46" spans="2:11">
      <c r="B46" s="52">
        <v>4</v>
      </c>
      <c r="C46" s="50" t="s">
        <v>22</v>
      </c>
      <c r="D46" s="24">
        <v>178440.81</v>
      </c>
      <c r="E46" s="24">
        <v>0</v>
      </c>
      <c r="F46" s="25">
        <f>+D46+E46</f>
        <v>178440.81</v>
      </c>
      <c r="G46" s="24">
        <f>+F46</f>
        <v>178440.81</v>
      </c>
      <c r="H46" s="18">
        <f t="shared" ref="H46:H49" si="3">((G46-I46)/I46)*100</f>
        <v>467.5598282442748</v>
      </c>
      <c r="I46" s="26">
        <v>31440</v>
      </c>
      <c r="J46" s="27"/>
    </row>
    <row r="47" spans="2:11">
      <c r="B47" s="52">
        <v>5</v>
      </c>
      <c r="C47" s="50" t="s">
        <v>23</v>
      </c>
      <c r="D47" s="29">
        <v>71740.399999999994</v>
      </c>
      <c r="E47" s="29">
        <v>0</v>
      </c>
      <c r="F47" s="30">
        <f>+E47+D47</f>
        <v>71740.399999999994</v>
      </c>
      <c r="G47" s="29">
        <f>+G46+F47</f>
        <v>250181.21</v>
      </c>
      <c r="H47" s="13">
        <f t="shared" si="3"/>
        <v>24.575634243165592</v>
      </c>
      <c r="I47" s="31">
        <f>+I46+169386.76</f>
        <v>200826.76</v>
      </c>
      <c r="J47" s="27"/>
    </row>
    <row r="48" spans="2:11">
      <c r="B48" s="52">
        <v>6</v>
      </c>
      <c r="C48" s="50" t="s">
        <v>24</v>
      </c>
      <c r="D48" s="29">
        <v>233351</v>
      </c>
      <c r="E48" s="29">
        <v>0</v>
      </c>
      <c r="F48" s="30">
        <f>+E48+D48</f>
        <v>233351</v>
      </c>
      <c r="G48" s="29">
        <f t="shared" ref="G48" si="4">+G47+F48</f>
        <v>483532.20999999996</v>
      </c>
      <c r="H48" s="13">
        <f t="shared" si="3"/>
        <v>88.683523925467185</v>
      </c>
      <c r="I48" s="31">
        <f>+I47+55439.5</f>
        <v>256266.26</v>
      </c>
      <c r="J48" s="27"/>
    </row>
    <row r="49" spans="2:10">
      <c r="B49" s="52">
        <v>7</v>
      </c>
      <c r="C49" s="50" t="s">
        <v>25</v>
      </c>
      <c r="D49" s="29">
        <v>57485</v>
      </c>
      <c r="E49" s="29">
        <v>0</v>
      </c>
      <c r="F49" s="30">
        <f t="shared" ref="F49:F68" si="5">+E49+D49</f>
        <v>57485</v>
      </c>
      <c r="G49" s="43">
        <f>+G48+F49</f>
        <v>541017.21</v>
      </c>
      <c r="H49" s="13">
        <f t="shared" si="3"/>
        <v>46.390102438965506</v>
      </c>
      <c r="I49" s="31">
        <f>+I48+113306</f>
        <v>369572.26</v>
      </c>
      <c r="J49" s="27"/>
    </row>
    <row r="50" spans="2:10" hidden="1">
      <c r="B50" s="11">
        <v>8</v>
      </c>
      <c r="C50" s="19" t="s">
        <v>26</v>
      </c>
      <c r="D50" s="29"/>
      <c r="E50" s="29"/>
      <c r="F50" s="30">
        <f t="shared" si="5"/>
        <v>0</v>
      </c>
      <c r="G50" s="29">
        <f t="shared" ref="G50:G68" si="6">+G49+F50</f>
        <v>541017.21</v>
      </c>
      <c r="H50" s="13">
        <v>0</v>
      </c>
      <c r="I50" s="31">
        <v>0</v>
      </c>
      <c r="J50" s="27"/>
    </row>
    <row r="51" spans="2:10" hidden="1">
      <c r="B51" s="11">
        <v>9</v>
      </c>
      <c r="C51" s="19" t="s">
        <v>27</v>
      </c>
      <c r="D51" s="29"/>
      <c r="E51" s="29"/>
      <c r="F51" s="30">
        <f t="shared" si="5"/>
        <v>0</v>
      </c>
      <c r="G51" s="29">
        <f t="shared" si="6"/>
        <v>541017.21</v>
      </c>
      <c r="H51" s="13">
        <v>0</v>
      </c>
      <c r="I51" s="31">
        <v>0</v>
      </c>
      <c r="J51" s="27"/>
    </row>
    <row r="52" spans="2:10" hidden="1">
      <c r="B52" s="11">
        <v>10</v>
      </c>
      <c r="C52" s="19" t="s">
        <v>28</v>
      </c>
      <c r="D52" s="29"/>
      <c r="E52" s="29"/>
      <c r="F52" s="30">
        <f t="shared" si="5"/>
        <v>0</v>
      </c>
      <c r="G52" s="29">
        <f t="shared" si="6"/>
        <v>541017.21</v>
      </c>
      <c r="H52" s="13">
        <v>0</v>
      </c>
      <c r="I52" s="31">
        <v>0</v>
      </c>
      <c r="J52" s="27"/>
    </row>
    <row r="53" spans="2:10" hidden="1">
      <c r="B53" s="11">
        <v>11</v>
      </c>
      <c r="C53" s="19" t="s">
        <v>29</v>
      </c>
      <c r="D53" s="29"/>
      <c r="E53" s="29"/>
      <c r="F53" s="30">
        <f t="shared" si="5"/>
        <v>0</v>
      </c>
      <c r="G53" s="29">
        <f t="shared" si="6"/>
        <v>541017.21</v>
      </c>
      <c r="H53" s="13">
        <v>0</v>
      </c>
      <c r="I53" s="31">
        <v>0</v>
      </c>
      <c r="J53" s="27"/>
    </row>
    <row r="54" spans="2:10" hidden="1">
      <c r="B54" s="11">
        <v>12</v>
      </c>
      <c r="C54" s="19" t="s">
        <v>30</v>
      </c>
      <c r="D54" s="29"/>
      <c r="E54" s="29"/>
      <c r="F54" s="30">
        <f t="shared" si="5"/>
        <v>0</v>
      </c>
      <c r="G54" s="29">
        <f t="shared" si="6"/>
        <v>541017.21</v>
      </c>
      <c r="H54" s="13">
        <v>0</v>
      </c>
      <c r="I54" s="31">
        <v>0</v>
      </c>
      <c r="J54" s="27"/>
    </row>
    <row r="55" spans="2:10" hidden="1">
      <c r="B55" s="11">
        <v>13</v>
      </c>
      <c r="C55" s="19" t="s">
        <v>31</v>
      </c>
      <c r="D55" s="29"/>
      <c r="E55" s="29"/>
      <c r="F55" s="30">
        <f t="shared" si="5"/>
        <v>0</v>
      </c>
      <c r="G55" s="29">
        <f t="shared" si="6"/>
        <v>541017.21</v>
      </c>
      <c r="H55" s="13">
        <v>0</v>
      </c>
      <c r="I55" s="31">
        <v>0</v>
      </c>
      <c r="J55" s="27"/>
    </row>
    <row r="56" spans="2:10" hidden="1">
      <c r="B56" s="11">
        <v>14</v>
      </c>
      <c r="C56" s="20" t="s">
        <v>32</v>
      </c>
      <c r="D56" s="29"/>
      <c r="E56" s="29"/>
      <c r="F56" s="30">
        <f t="shared" si="5"/>
        <v>0</v>
      </c>
      <c r="G56" s="29">
        <f t="shared" si="6"/>
        <v>541017.21</v>
      </c>
      <c r="H56" s="13">
        <v>0</v>
      </c>
      <c r="I56" s="31">
        <v>0</v>
      </c>
      <c r="J56" s="27"/>
    </row>
    <row r="57" spans="2:10" hidden="1">
      <c r="B57" s="11">
        <v>15</v>
      </c>
      <c r="C57" s="19" t="s">
        <v>33</v>
      </c>
      <c r="D57" s="29"/>
      <c r="E57" s="29"/>
      <c r="F57" s="30">
        <f t="shared" si="5"/>
        <v>0</v>
      </c>
      <c r="G57" s="29">
        <f t="shared" si="6"/>
        <v>541017.21</v>
      </c>
      <c r="H57" s="13">
        <v>0</v>
      </c>
      <c r="I57" s="31">
        <v>0</v>
      </c>
      <c r="J57" s="27"/>
    </row>
    <row r="58" spans="2:10" hidden="1">
      <c r="B58" s="11">
        <v>16</v>
      </c>
      <c r="C58" s="19" t="s">
        <v>34</v>
      </c>
      <c r="D58" s="29"/>
      <c r="E58" s="29"/>
      <c r="F58" s="30">
        <f t="shared" si="5"/>
        <v>0</v>
      </c>
      <c r="G58" s="29">
        <f t="shared" si="6"/>
        <v>541017.21</v>
      </c>
      <c r="H58" s="13">
        <v>0</v>
      </c>
      <c r="I58" s="31">
        <v>0</v>
      </c>
      <c r="J58" s="27"/>
    </row>
    <row r="59" spans="2:10" hidden="1">
      <c r="B59" s="11">
        <v>17</v>
      </c>
      <c r="C59" s="19" t="s">
        <v>35</v>
      </c>
      <c r="D59" s="29"/>
      <c r="E59" s="29"/>
      <c r="F59" s="30">
        <f t="shared" si="5"/>
        <v>0</v>
      </c>
      <c r="G59" s="29">
        <f t="shared" si="6"/>
        <v>541017.21</v>
      </c>
      <c r="H59" s="13">
        <v>0</v>
      </c>
      <c r="I59" s="31">
        <v>0</v>
      </c>
      <c r="J59" s="27"/>
    </row>
    <row r="60" spans="2:10" hidden="1">
      <c r="B60" s="11">
        <v>18</v>
      </c>
      <c r="C60" s="19" t="s">
        <v>36</v>
      </c>
      <c r="D60" s="29"/>
      <c r="E60" s="29"/>
      <c r="F60" s="30">
        <f t="shared" si="5"/>
        <v>0</v>
      </c>
      <c r="G60" s="29">
        <f t="shared" si="6"/>
        <v>541017.21</v>
      </c>
      <c r="H60" s="13">
        <v>0</v>
      </c>
      <c r="I60" s="31">
        <v>0</v>
      </c>
      <c r="J60" s="27"/>
    </row>
    <row r="61" spans="2:10" hidden="1">
      <c r="B61" s="11">
        <v>19</v>
      </c>
      <c r="C61" s="19" t="s">
        <v>37</v>
      </c>
      <c r="D61" s="29"/>
      <c r="E61" s="29"/>
      <c r="F61" s="30">
        <f t="shared" si="5"/>
        <v>0</v>
      </c>
      <c r="G61" s="29">
        <f t="shared" si="6"/>
        <v>541017.21</v>
      </c>
      <c r="H61" s="13">
        <v>0</v>
      </c>
      <c r="I61" s="31">
        <v>0</v>
      </c>
      <c r="J61" s="27"/>
    </row>
    <row r="62" spans="2:10" hidden="1">
      <c r="B62" s="11">
        <v>20</v>
      </c>
      <c r="C62" s="19" t="s">
        <v>38</v>
      </c>
      <c r="D62" s="29"/>
      <c r="E62" s="29"/>
      <c r="F62" s="30">
        <f t="shared" si="5"/>
        <v>0</v>
      </c>
      <c r="G62" s="29">
        <f t="shared" si="6"/>
        <v>541017.21</v>
      </c>
      <c r="H62" s="13">
        <v>0</v>
      </c>
      <c r="I62" s="31">
        <v>0</v>
      </c>
      <c r="J62" s="27"/>
    </row>
    <row r="63" spans="2:10" hidden="1">
      <c r="B63" s="11">
        <v>21</v>
      </c>
      <c r="C63" s="19" t="s">
        <v>39</v>
      </c>
      <c r="D63" s="29"/>
      <c r="E63" s="29"/>
      <c r="F63" s="30">
        <f t="shared" si="5"/>
        <v>0</v>
      </c>
      <c r="G63" s="29">
        <f t="shared" si="6"/>
        <v>541017.21</v>
      </c>
      <c r="H63" s="13">
        <v>0</v>
      </c>
      <c r="I63" s="31">
        <v>0</v>
      </c>
      <c r="J63" s="27"/>
    </row>
    <row r="64" spans="2:10" hidden="1">
      <c r="B64" s="11">
        <v>22</v>
      </c>
      <c r="C64" s="19" t="s">
        <v>40</v>
      </c>
      <c r="D64" s="29"/>
      <c r="E64" s="29"/>
      <c r="F64" s="30">
        <f t="shared" si="5"/>
        <v>0</v>
      </c>
      <c r="G64" s="29">
        <f t="shared" si="6"/>
        <v>541017.21</v>
      </c>
      <c r="H64" s="13">
        <v>0</v>
      </c>
      <c r="I64" s="31">
        <v>0</v>
      </c>
      <c r="J64" s="27"/>
    </row>
    <row r="65" spans="2:10" hidden="1">
      <c r="B65" s="11">
        <v>23</v>
      </c>
      <c r="C65" s="19" t="s">
        <v>41</v>
      </c>
      <c r="D65" s="29"/>
      <c r="E65" s="29"/>
      <c r="F65" s="30">
        <f t="shared" si="5"/>
        <v>0</v>
      </c>
      <c r="G65" s="29">
        <f t="shared" si="6"/>
        <v>541017.21</v>
      </c>
      <c r="H65" s="13">
        <v>0</v>
      </c>
      <c r="I65" s="31">
        <v>0</v>
      </c>
      <c r="J65" s="27"/>
    </row>
    <row r="66" spans="2:10" hidden="1">
      <c r="B66" s="11">
        <v>24</v>
      </c>
      <c r="C66" s="19" t="s">
        <v>42</v>
      </c>
      <c r="D66" s="29"/>
      <c r="E66" s="29"/>
      <c r="F66" s="30">
        <f t="shared" si="5"/>
        <v>0</v>
      </c>
      <c r="G66" s="29">
        <f t="shared" si="6"/>
        <v>541017.21</v>
      </c>
      <c r="H66" s="13">
        <v>0</v>
      </c>
      <c r="I66" s="31">
        <v>0</v>
      </c>
      <c r="J66" s="27"/>
    </row>
    <row r="67" spans="2:10" hidden="1">
      <c r="B67" s="11">
        <v>25</v>
      </c>
      <c r="C67" s="21" t="s">
        <v>43</v>
      </c>
      <c r="D67" s="29"/>
      <c r="E67" s="29"/>
      <c r="F67" s="30">
        <f t="shared" si="5"/>
        <v>0</v>
      </c>
      <c r="G67" s="29">
        <f t="shared" si="6"/>
        <v>541017.21</v>
      </c>
      <c r="H67" s="13">
        <v>0</v>
      </c>
      <c r="I67" s="31">
        <v>0</v>
      </c>
      <c r="J67" s="27"/>
    </row>
    <row r="68" spans="2:10" hidden="1">
      <c r="B68" s="34">
        <v>26</v>
      </c>
      <c r="C68" s="35" t="s">
        <v>44</v>
      </c>
      <c r="D68" s="36"/>
      <c r="E68" s="36"/>
      <c r="F68" s="37">
        <f t="shared" si="5"/>
        <v>0</v>
      </c>
      <c r="G68" s="36">
        <f t="shared" si="6"/>
        <v>541017.21</v>
      </c>
      <c r="H68" s="38">
        <v>0</v>
      </c>
      <c r="I68" s="39">
        <v>0</v>
      </c>
      <c r="J68" s="27"/>
    </row>
    <row r="69" spans="2:10">
      <c r="B69" s="5"/>
      <c r="C69" s="5"/>
      <c r="D69" s="6"/>
      <c r="E69" s="6"/>
      <c r="F69" s="6"/>
      <c r="G69" s="6"/>
      <c r="H69" s="7"/>
      <c r="I69" s="6"/>
      <c r="J69" s="5"/>
    </row>
    <row r="70" spans="2:10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>
      <c r="B74" s="10"/>
      <c r="C74" s="10"/>
      <c r="D74" s="10"/>
      <c r="E74" s="10"/>
      <c r="F74" s="10"/>
      <c r="G74" s="10"/>
      <c r="H74" s="10"/>
      <c r="I74" s="10"/>
      <c r="J74" s="10"/>
    </row>
    <row r="75" spans="2:10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600000000000001">
      <c r="B76" s="10"/>
      <c r="C76" s="10"/>
      <c r="D76" s="99" t="s">
        <v>51</v>
      </c>
      <c r="E76" s="99"/>
      <c r="F76" s="99"/>
      <c r="G76" s="99"/>
      <c r="H76" s="99"/>
      <c r="I76" s="99"/>
      <c r="J76" s="10"/>
    </row>
    <row r="77" spans="2:10" s="47" customFormat="1" ht="18.600000000000001">
      <c r="B77" s="32"/>
      <c r="C77" s="32"/>
      <c r="D77" s="108" t="s">
        <v>61</v>
      </c>
      <c r="E77" s="108"/>
      <c r="F77" s="108"/>
      <c r="G77" s="108"/>
      <c r="H77" s="108"/>
      <c r="I77" s="108"/>
      <c r="J77" s="32"/>
    </row>
    <row r="78" spans="2:10" ht="15.95">
      <c r="B78" s="89" t="s">
        <v>2</v>
      </c>
      <c r="C78" s="89"/>
      <c r="D78" s="89"/>
      <c r="E78" s="89"/>
      <c r="F78" s="89"/>
      <c r="G78" s="89"/>
      <c r="H78" s="89"/>
      <c r="I78" s="89"/>
      <c r="J78" s="89"/>
    </row>
    <row r="79" spans="2:10">
      <c r="B79" s="16"/>
      <c r="C79" s="17"/>
      <c r="D79" s="79" t="s">
        <v>4</v>
      </c>
      <c r="E79" s="80"/>
      <c r="F79" s="80"/>
      <c r="G79" s="81"/>
      <c r="H79" s="82" t="s">
        <v>5</v>
      </c>
      <c r="I79" s="83"/>
      <c r="J79" s="4"/>
    </row>
    <row r="80" spans="2:10">
      <c r="B80" s="14"/>
      <c r="C80" s="15"/>
      <c r="D80" s="86" t="s">
        <v>8</v>
      </c>
      <c r="E80" s="87"/>
      <c r="F80" s="87"/>
      <c r="G80" s="88"/>
      <c r="H80" s="84"/>
      <c r="I80" s="85"/>
      <c r="J80" s="4"/>
    </row>
    <row r="81" spans="2:10">
      <c r="B81" s="93" t="s">
        <v>10</v>
      </c>
      <c r="C81" s="95" t="s">
        <v>11</v>
      </c>
      <c r="D81" s="22" t="s">
        <v>12</v>
      </c>
      <c r="E81" s="22" t="s">
        <v>13</v>
      </c>
      <c r="F81" s="22" t="s">
        <v>14</v>
      </c>
      <c r="G81" s="22" t="s">
        <v>15</v>
      </c>
      <c r="H81" s="97" t="s">
        <v>16</v>
      </c>
      <c r="I81" s="95" t="s">
        <v>17</v>
      </c>
      <c r="J81" s="23"/>
    </row>
    <row r="82" spans="2:10" ht="38.450000000000003" customHeight="1">
      <c r="B82" s="94"/>
      <c r="C82" s="96"/>
      <c r="D82" s="90" t="s">
        <v>21</v>
      </c>
      <c r="E82" s="91"/>
      <c r="F82" s="91"/>
      <c r="G82" s="92"/>
      <c r="H82" s="98"/>
      <c r="I82" s="96"/>
      <c r="J82" s="23"/>
    </row>
    <row r="83" spans="2:10">
      <c r="B83" s="52">
        <v>4</v>
      </c>
      <c r="C83" s="50" t="s">
        <v>22</v>
      </c>
      <c r="D83" s="24">
        <v>0</v>
      </c>
      <c r="E83" s="24">
        <v>0</v>
      </c>
      <c r="F83" s="25">
        <f>+D83+E83</f>
        <v>0</v>
      </c>
      <c r="G83" s="24">
        <f>+F83</f>
        <v>0</v>
      </c>
      <c r="H83" s="13" t="e">
        <f t="shared" ref="H83" si="7">((G83-I83)/I83)*100</f>
        <v>#DIV/0!</v>
      </c>
      <c r="I83" s="26">
        <v>0</v>
      </c>
      <c r="J83" s="27"/>
    </row>
    <row r="84" spans="2:10">
      <c r="B84" s="52">
        <v>5</v>
      </c>
      <c r="C84" s="50" t="s">
        <v>23</v>
      </c>
      <c r="D84" s="29">
        <v>9008.51</v>
      </c>
      <c r="E84" s="29">
        <v>0</v>
      </c>
      <c r="F84" s="30">
        <f>+E84+D84</f>
        <v>9008.51</v>
      </c>
      <c r="G84" s="29">
        <f>+G83+F84</f>
        <v>9008.51</v>
      </c>
      <c r="H84" s="13">
        <f t="shared" ref="H84:H86" si="8">((G84-I84)/I84)*100</f>
        <v>-95.944662177927142</v>
      </c>
      <c r="I84" s="31">
        <v>222139.57</v>
      </c>
      <c r="J84" s="27"/>
    </row>
    <row r="85" spans="2:10">
      <c r="B85" s="52">
        <v>6</v>
      </c>
      <c r="C85" s="50" t="s">
        <v>24</v>
      </c>
      <c r="D85" s="29">
        <v>4186.0200000000004</v>
      </c>
      <c r="E85" s="29">
        <v>0</v>
      </c>
      <c r="F85" s="30">
        <f>+E85+D85</f>
        <v>4186.0200000000004</v>
      </c>
      <c r="G85" s="29">
        <f>+G84+F85</f>
        <v>13194.53</v>
      </c>
      <c r="H85" s="13">
        <f t="shared" si="8"/>
        <v>-94.74250485394262</v>
      </c>
      <c r="I85" s="31">
        <f>+I84+28826.52</f>
        <v>250966.09</v>
      </c>
      <c r="J85" s="27"/>
    </row>
    <row r="86" spans="2:10">
      <c r="B86" s="52">
        <v>7</v>
      </c>
      <c r="C86" s="50" t="s">
        <v>25</v>
      </c>
      <c r="D86" s="29">
        <v>2176.52</v>
      </c>
      <c r="E86" s="29">
        <v>0</v>
      </c>
      <c r="F86" s="30">
        <f t="shared" ref="F86:F105" si="9">+E86+D86</f>
        <v>2176.52</v>
      </c>
      <c r="G86" s="45">
        <f>+G85+F86</f>
        <v>15371.050000000001</v>
      </c>
      <c r="H86" s="13">
        <f t="shared" si="8"/>
        <v>-94.965125640686594</v>
      </c>
      <c r="I86" s="31">
        <f>+I85+54325.54</f>
        <v>305291.63</v>
      </c>
      <c r="J86" s="27"/>
    </row>
    <row r="87" spans="2:10" hidden="1">
      <c r="B87" s="11">
        <v>8</v>
      </c>
      <c r="C87" s="19" t="s">
        <v>26</v>
      </c>
      <c r="D87" s="29"/>
      <c r="E87" s="29"/>
      <c r="F87" s="30">
        <f t="shared" si="9"/>
        <v>0</v>
      </c>
      <c r="G87" s="29">
        <f t="shared" ref="G87:G105" si="10">+G86+F87</f>
        <v>15371.050000000001</v>
      </c>
      <c r="H87" s="13">
        <v>0</v>
      </c>
      <c r="I87" s="31">
        <v>0</v>
      </c>
      <c r="J87" s="27"/>
    </row>
    <row r="88" spans="2:10" hidden="1">
      <c r="B88" s="11">
        <v>9</v>
      </c>
      <c r="C88" s="19" t="s">
        <v>27</v>
      </c>
      <c r="D88" s="29"/>
      <c r="E88" s="29"/>
      <c r="F88" s="30">
        <f t="shared" si="9"/>
        <v>0</v>
      </c>
      <c r="G88" s="29">
        <f t="shared" si="10"/>
        <v>15371.050000000001</v>
      </c>
      <c r="H88" s="13">
        <v>0</v>
      </c>
      <c r="I88" s="31">
        <v>0</v>
      </c>
      <c r="J88" s="27"/>
    </row>
    <row r="89" spans="2:10" hidden="1">
      <c r="B89" s="11">
        <v>10</v>
      </c>
      <c r="C89" s="19" t="s">
        <v>28</v>
      </c>
      <c r="D89" s="29"/>
      <c r="E89" s="29"/>
      <c r="F89" s="30">
        <f t="shared" si="9"/>
        <v>0</v>
      </c>
      <c r="G89" s="29">
        <f t="shared" si="10"/>
        <v>15371.050000000001</v>
      </c>
      <c r="H89" s="13">
        <v>0</v>
      </c>
      <c r="I89" s="31">
        <v>0</v>
      </c>
      <c r="J89" s="27"/>
    </row>
    <row r="90" spans="2:10" hidden="1">
      <c r="B90" s="11">
        <v>11</v>
      </c>
      <c r="C90" s="19" t="s">
        <v>29</v>
      </c>
      <c r="D90" s="29"/>
      <c r="E90" s="29"/>
      <c r="F90" s="30">
        <f t="shared" si="9"/>
        <v>0</v>
      </c>
      <c r="G90" s="29">
        <f t="shared" si="10"/>
        <v>15371.050000000001</v>
      </c>
      <c r="H90" s="13">
        <v>0</v>
      </c>
      <c r="I90" s="31">
        <v>0</v>
      </c>
      <c r="J90" s="27"/>
    </row>
    <row r="91" spans="2:10" hidden="1">
      <c r="B91" s="11">
        <v>12</v>
      </c>
      <c r="C91" s="19" t="s">
        <v>30</v>
      </c>
      <c r="D91" s="29"/>
      <c r="E91" s="29"/>
      <c r="F91" s="30">
        <f t="shared" si="9"/>
        <v>0</v>
      </c>
      <c r="G91" s="29">
        <f t="shared" si="10"/>
        <v>15371.050000000001</v>
      </c>
      <c r="H91" s="13">
        <v>0</v>
      </c>
      <c r="I91" s="31">
        <v>0</v>
      </c>
      <c r="J91" s="27"/>
    </row>
    <row r="92" spans="2:10" hidden="1">
      <c r="B92" s="11">
        <v>13</v>
      </c>
      <c r="C92" s="19" t="s">
        <v>31</v>
      </c>
      <c r="D92" s="29"/>
      <c r="E92" s="29"/>
      <c r="F92" s="30">
        <f t="shared" si="9"/>
        <v>0</v>
      </c>
      <c r="G92" s="29">
        <f t="shared" si="10"/>
        <v>15371.050000000001</v>
      </c>
      <c r="H92" s="13">
        <v>0</v>
      </c>
      <c r="I92" s="31">
        <v>0</v>
      </c>
      <c r="J92" s="27"/>
    </row>
    <row r="93" spans="2:10" hidden="1">
      <c r="B93" s="11">
        <v>14</v>
      </c>
      <c r="C93" s="20" t="s">
        <v>32</v>
      </c>
      <c r="D93" s="29"/>
      <c r="E93" s="29"/>
      <c r="F93" s="30">
        <f t="shared" si="9"/>
        <v>0</v>
      </c>
      <c r="G93" s="29">
        <f t="shared" si="10"/>
        <v>15371.050000000001</v>
      </c>
      <c r="H93" s="13">
        <v>0</v>
      </c>
      <c r="I93" s="31">
        <v>0</v>
      </c>
      <c r="J93" s="27"/>
    </row>
    <row r="94" spans="2:10" hidden="1">
      <c r="B94" s="11">
        <v>15</v>
      </c>
      <c r="C94" s="19" t="s">
        <v>33</v>
      </c>
      <c r="D94" s="29"/>
      <c r="E94" s="29"/>
      <c r="F94" s="30">
        <f t="shared" si="9"/>
        <v>0</v>
      </c>
      <c r="G94" s="29">
        <f t="shared" si="10"/>
        <v>15371.050000000001</v>
      </c>
      <c r="H94" s="13">
        <v>0</v>
      </c>
      <c r="I94" s="31">
        <v>0</v>
      </c>
      <c r="J94" s="27"/>
    </row>
    <row r="95" spans="2:10" hidden="1">
      <c r="B95" s="11">
        <v>16</v>
      </c>
      <c r="C95" s="19" t="s">
        <v>34</v>
      </c>
      <c r="D95" s="29"/>
      <c r="E95" s="29"/>
      <c r="F95" s="30">
        <f t="shared" si="9"/>
        <v>0</v>
      </c>
      <c r="G95" s="29">
        <f t="shared" si="10"/>
        <v>15371.050000000001</v>
      </c>
      <c r="H95" s="13">
        <v>0</v>
      </c>
      <c r="I95" s="31">
        <v>0</v>
      </c>
      <c r="J95" s="27"/>
    </row>
    <row r="96" spans="2:10" hidden="1">
      <c r="B96" s="11">
        <v>17</v>
      </c>
      <c r="C96" s="19" t="s">
        <v>35</v>
      </c>
      <c r="D96" s="29"/>
      <c r="E96" s="29"/>
      <c r="F96" s="30">
        <f t="shared" si="9"/>
        <v>0</v>
      </c>
      <c r="G96" s="29">
        <f t="shared" si="10"/>
        <v>15371.050000000001</v>
      </c>
      <c r="H96" s="13">
        <v>0</v>
      </c>
      <c r="I96" s="31">
        <v>0</v>
      </c>
      <c r="J96" s="27"/>
    </row>
    <row r="97" spans="2:10" hidden="1">
      <c r="B97" s="11">
        <v>18</v>
      </c>
      <c r="C97" s="19" t="s">
        <v>36</v>
      </c>
      <c r="D97" s="29"/>
      <c r="E97" s="29"/>
      <c r="F97" s="30">
        <f t="shared" si="9"/>
        <v>0</v>
      </c>
      <c r="G97" s="29">
        <f t="shared" si="10"/>
        <v>15371.050000000001</v>
      </c>
      <c r="H97" s="13">
        <v>0</v>
      </c>
      <c r="I97" s="31">
        <v>0</v>
      </c>
      <c r="J97" s="27"/>
    </row>
    <row r="98" spans="2:10" hidden="1">
      <c r="B98" s="11">
        <v>19</v>
      </c>
      <c r="C98" s="19" t="s">
        <v>37</v>
      </c>
      <c r="D98" s="29"/>
      <c r="E98" s="29"/>
      <c r="F98" s="30">
        <f t="shared" si="9"/>
        <v>0</v>
      </c>
      <c r="G98" s="29">
        <f t="shared" si="10"/>
        <v>15371.050000000001</v>
      </c>
      <c r="H98" s="13">
        <v>0</v>
      </c>
      <c r="I98" s="31">
        <v>0</v>
      </c>
      <c r="J98" s="27"/>
    </row>
    <row r="99" spans="2:10" hidden="1">
      <c r="B99" s="11">
        <v>20</v>
      </c>
      <c r="C99" s="19" t="s">
        <v>38</v>
      </c>
      <c r="D99" s="29"/>
      <c r="E99" s="29"/>
      <c r="F99" s="30">
        <f t="shared" si="9"/>
        <v>0</v>
      </c>
      <c r="G99" s="29">
        <f t="shared" si="10"/>
        <v>15371.050000000001</v>
      </c>
      <c r="H99" s="13">
        <v>0</v>
      </c>
      <c r="I99" s="31">
        <v>0</v>
      </c>
      <c r="J99" s="27"/>
    </row>
    <row r="100" spans="2:10" hidden="1">
      <c r="B100" s="11">
        <v>21</v>
      </c>
      <c r="C100" s="19" t="s">
        <v>39</v>
      </c>
      <c r="D100" s="29"/>
      <c r="E100" s="29"/>
      <c r="F100" s="30">
        <f t="shared" si="9"/>
        <v>0</v>
      </c>
      <c r="G100" s="29">
        <f t="shared" si="10"/>
        <v>15371.050000000001</v>
      </c>
      <c r="H100" s="13">
        <v>0</v>
      </c>
      <c r="I100" s="31">
        <v>0</v>
      </c>
      <c r="J100" s="27"/>
    </row>
    <row r="101" spans="2:10" hidden="1">
      <c r="B101" s="11">
        <v>22</v>
      </c>
      <c r="C101" s="19" t="s">
        <v>40</v>
      </c>
      <c r="D101" s="29"/>
      <c r="E101" s="29"/>
      <c r="F101" s="30">
        <f t="shared" si="9"/>
        <v>0</v>
      </c>
      <c r="G101" s="29">
        <f t="shared" si="10"/>
        <v>15371.050000000001</v>
      </c>
      <c r="H101" s="13">
        <v>0</v>
      </c>
      <c r="I101" s="31">
        <v>0</v>
      </c>
      <c r="J101" s="27"/>
    </row>
    <row r="102" spans="2:10" hidden="1">
      <c r="B102" s="11">
        <v>23</v>
      </c>
      <c r="C102" s="19" t="s">
        <v>41</v>
      </c>
      <c r="D102" s="29"/>
      <c r="E102" s="29"/>
      <c r="F102" s="30">
        <f t="shared" si="9"/>
        <v>0</v>
      </c>
      <c r="G102" s="29">
        <f t="shared" si="10"/>
        <v>15371.050000000001</v>
      </c>
      <c r="H102" s="13">
        <v>0</v>
      </c>
      <c r="I102" s="31">
        <v>0</v>
      </c>
      <c r="J102" s="27"/>
    </row>
    <row r="103" spans="2:10" hidden="1">
      <c r="B103" s="11">
        <v>24</v>
      </c>
      <c r="C103" s="19" t="s">
        <v>42</v>
      </c>
      <c r="D103" s="29"/>
      <c r="E103" s="29"/>
      <c r="F103" s="30">
        <f t="shared" si="9"/>
        <v>0</v>
      </c>
      <c r="G103" s="29">
        <f t="shared" si="10"/>
        <v>15371.050000000001</v>
      </c>
      <c r="H103" s="13">
        <v>0</v>
      </c>
      <c r="I103" s="31">
        <v>0</v>
      </c>
      <c r="J103" s="27"/>
    </row>
    <row r="104" spans="2:10" hidden="1">
      <c r="B104" s="11">
        <v>25</v>
      </c>
      <c r="C104" s="21" t="s">
        <v>43</v>
      </c>
      <c r="D104" s="29"/>
      <c r="E104" s="29"/>
      <c r="F104" s="30">
        <f t="shared" si="9"/>
        <v>0</v>
      </c>
      <c r="G104" s="29">
        <f t="shared" si="10"/>
        <v>15371.050000000001</v>
      </c>
      <c r="H104" s="13">
        <v>0</v>
      </c>
      <c r="I104" s="31">
        <v>0</v>
      </c>
      <c r="J104" s="27"/>
    </row>
    <row r="105" spans="2:10" hidden="1">
      <c r="B105" s="34">
        <v>26</v>
      </c>
      <c r="C105" s="35" t="s">
        <v>44</v>
      </c>
      <c r="D105" s="36"/>
      <c r="E105" s="36"/>
      <c r="F105" s="37">
        <f t="shared" si="9"/>
        <v>0</v>
      </c>
      <c r="G105" s="36">
        <f t="shared" si="10"/>
        <v>15371.050000000001</v>
      </c>
      <c r="H105" s="38">
        <v>0</v>
      </c>
      <c r="I105" s="39">
        <v>0</v>
      </c>
      <c r="J105" s="27"/>
    </row>
    <row r="106" spans="2:10">
      <c r="B106" s="5"/>
      <c r="C106" s="5"/>
      <c r="D106" s="6"/>
      <c r="E106" s="6"/>
      <c r="F106" s="6"/>
      <c r="G106" s="6"/>
      <c r="H106" s="7"/>
      <c r="I106" s="6"/>
      <c r="J106" s="5"/>
    </row>
    <row r="107" spans="2:10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600000000000001">
      <c r="B113" s="10"/>
      <c r="C113" s="10"/>
      <c r="D113" s="102" t="s">
        <v>52</v>
      </c>
      <c r="E113" s="102"/>
      <c r="F113" s="102"/>
      <c r="G113" s="102"/>
      <c r="H113" s="102"/>
      <c r="I113" s="102"/>
      <c r="J113" s="10"/>
    </row>
    <row r="114" spans="2:10" s="47" customFormat="1" ht="18.600000000000001">
      <c r="B114" s="32"/>
      <c r="C114" s="32"/>
      <c r="D114" s="109" t="s">
        <v>61</v>
      </c>
      <c r="E114" s="109"/>
      <c r="F114" s="109"/>
      <c r="G114" s="109"/>
      <c r="H114" s="109"/>
      <c r="I114" s="109"/>
      <c r="J114" s="32"/>
    </row>
    <row r="115" spans="2:10" ht="15.95">
      <c r="B115" s="89" t="s">
        <v>2</v>
      </c>
      <c r="C115" s="89"/>
      <c r="D115" s="89"/>
      <c r="E115" s="89"/>
      <c r="F115" s="89"/>
      <c r="G115" s="89"/>
      <c r="H115" s="89"/>
      <c r="I115" s="89"/>
      <c r="J115" s="89"/>
    </row>
    <row r="116" spans="2:10">
      <c r="B116" s="16"/>
      <c r="C116" s="17"/>
      <c r="D116" s="79" t="s">
        <v>4</v>
      </c>
      <c r="E116" s="80"/>
      <c r="F116" s="80"/>
      <c r="G116" s="81"/>
      <c r="H116" s="82" t="s">
        <v>5</v>
      </c>
      <c r="I116" s="83"/>
      <c r="J116" s="4"/>
    </row>
    <row r="117" spans="2:10">
      <c r="B117" s="14"/>
      <c r="C117" s="15"/>
      <c r="D117" s="86" t="s">
        <v>8</v>
      </c>
      <c r="E117" s="87"/>
      <c r="F117" s="87"/>
      <c r="G117" s="88"/>
      <c r="H117" s="84"/>
      <c r="I117" s="85"/>
      <c r="J117" s="4"/>
    </row>
    <row r="118" spans="2:10">
      <c r="B118" s="93" t="s">
        <v>10</v>
      </c>
      <c r="C118" s="95" t="s">
        <v>11</v>
      </c>
      <c r="D118" s="22" t="s">
        <v>12</v>
      </c>
      <c r="E118" s="22" t="s">
        <v>13</v>
      </c>
      <c r="F118" s="22" t="s">
        <v>14</v>
      </c>
      <c r="G118" s="22" t="s">
        <v>15</v>
      </c>
      <c r="H118" s="97" t="s">
        <v>16</v>
      </c>
      <c r="I118" s="95" t="s">
        <v>17</v>
      </c>
      <c r="J118" s="23"/>
    </row>
    <row r="119" spans="2:10" ht="38.450000000000003" customHeight="1">
      <c r="B119" s="94"/>
      <c r="C119" s="96"/>
      <c r="D119" s="90" t="s">
        <v>21</v>
      </c>
      <c r="E119" s="91"/>
      <c r="F119" s="91"/>
      <c r="G119" s="92"/>
      <c r="H119" s="98"/>
      <c r="I119" s="96"/>
      <c r="J119" s="23"/>
    </row>
    <row r="120" spans="2:10">
      <c r="B120" s="52">
        <v>4</v>
      </c>
      <c r="C120" s="50" t="s">
        <v>22</v>
      </c>
      <c r="D120" s="24">
        <v>2488.5</v>
      </c>
      <c r="E120" s="24">
        <v>0</v>
      </c>
      <c r="F120" s="25">
        <f>+D120+E120</f>
        <v>2488.5</v>
      </c>
      <c r="G120" s="24">
        <f>+F120</f>
        <v>2488.5</v>
      </c>
      <c r="H120" s="18" t="e">
        <f t="shared" ref="H120:H123" si="11">((G120-I120)/I120)*100</f>
        <v>#DIV/0!</v>
      </c>
      <c r="I120" s="26">
        <v>0</v>
      </c>
      <c r="J120" s="27"/>
    </row>
    <row r="121" spans="2:10">
      <c r="B121" s="52">
        <v>5</v>
      </c>
      <c r="C121" s="50" t="s">
        <v>23</v>
      </c>
      <c r="D121" s="29">
        <v>12507.02</v>
      </c>
      <c r="E121" s="29">
        <v>0</v>
      </c>
      <c r="F121" s="30">
        <f>+E121+D121</f>
        <v>12507.02</v>
      </c>
      <c r="G121" s="29">
        <f>+G120+F121</f>
        <v>14995.52</v>
      </c>
      <c r="H121" s="13">
        <f t="shared" si="11"/>
        <v>-82.309435757224264</v>
      </c>
      <c r="I121" s="31">
        <v>84765.64</v>
      </c>
      <c r="J121" s="27"/>
    </row>
    <row r="122" spans="2:10">
      <c r="B122" s="52">
        <v>6</v>
      </c>
      <c r="C122" s="50" t="s">
        <v>24</v>
      </c>
      <c r="D122" s="29">
        <v>5122.5200000000004</v>
      </c>
      <c r="E122" s="29">
        <v>0</v>
      </c>
      <c r="F122" s="30">
        <f>+E122+D122</f>
        <v>5122.5200000000004</v>
      </c>
      <c r="G122" s="29">
        <f t="shared" ref="G122" si="12">+G121+F122</f>
        <v>20118.04</v>
      </c>
      <c r="H122" s="13">
        <f t="shared" si="11"/>
        <v>-86.890860866945175</v>
      </c>
      <c r="I122" s="31">
        <f>+I121+68700.12</f>
        <v>153465.76</v>
      </c>
      <c r="J122" s="27"/>
    </row>
    <row r="123" spans="2:10">
      <c r="B123" s="52">
        <v>7</v>
      </c>
      <c r="C123" s="50" t="s">
        <v>25</v>
      </c>
      <c r="D123" s="29">
        <v>388.5</v>
      </c>
      <c r="E123" s="29">
        <v>0</v>
      </c>
      <c r="F123" s="30">
        <f t="shared" ref="F123:F142" si="13">+E123+D123</f>
        <v>388.5</v>
      </c>
      <c r="G123" s="46">
        <f>+G122+F123</f>
        <v>20506.54</v>
      </c>
      <c r="H123" s="13">
        <f t="shared" si="11"/>
        <v>-88.933137424190534</v>
      </c>
      <c r="I123" s="31">
        <f>+I122+31831.02</f>
        <v>185296.78</v>
      </c>
      <c r="J123" s="27"/>
    </row>
    <row r="124" spans="2:10" hidden="1">
      <c r="B124" s="11">
        <v>8</v>
      </c>
      <c r="C124" s="19" t="s">
        <v>26</v>
      </c>
      <c r="D124" s="29"/>
      <c r="E124" s="29"/>
      <c r="F124" s="30">
        <f t="shared" si="13"/>
        <v>0</v>
      </c>
      <c r="G124" s="29">
        <f t="shared" ref="G124:G142" si="14">+G123+F124</f>
        <v>20506.54</v>
      </c>
      <c r="H124" s="13">
        <v>0</v>
      </c>
      <c r="I124" s="31">
        <v>0</v>
      </c>
      <c r="J124" s="27"/>
    </row>
    <row r="125" spans="2:10" hidden="1">
      <c r="B125" s="11">
        <v>9</v>
      </c>
      <c r="C125" s="19" t="s">
        <v>27</v>
      </c>
      <c r="D125" s="29"/>
      <c r="E125" s="29"/>
      <c r="F125" s="30">
        <f t="shared" si="13"/>
        <v>0</v>
      </c>
      <c r="G125" s="29">
        <f t="shared" si="14"/>
        <v>20506.54</v>
      </c>
      <c r="H125" s="13">
        <v>0</v>
      </c>
      <c r="I125" s="31">
        <v>0</v>
      </c>
      <c r="J125" s="27"/>
    </row>
    <row r="126" spans="2:10" hidden="1">
      <c r="B126" s="11">
        <v>10</v>
      </c>
      <c r="C126" s="19" t="s">
        <v>28</v>
      </c>
      <c r="D126" s="29"/>
      <c r="E126" s="29"/>
      <c r="F126" s="30">
        <f t="shared" si="13"/>
        <v>0</v>
      </c>
      <c r="G126" s="29">
        <f t="shared" si="14"/>
        <v>20506.54</v>
      </c>
      <c r="H126" s="13">
        <v>0</v>
      </c>
      <c r="I126" s="31">
        <v>0</v>
      </c>
      <c r="J126" s="27"/>
    </row>
    <row r="127" spans="2:10" hidden="1">
      <c r="B127" s="11">
        <v>11</v>
      </c>
      <c r="C127" s="19" t="s">
        <v>29</v>
      </c>
      <c r="D127" s="29"/>
      <c r="E127" s="29"/>
      <c r="F127" s="30">
        <f t="shared" si="13"/>
        <v>0</v>
      </c>
      <c r="G127" s="29">
        <f t="shared" si="14"/>
        <v>20506.54</v>
      </c>
      <c r="H127" s="13">
        <v>0</v>
      </c>
      <c r="I127" s="31">
        <v>0</v>
      </c>
      <c r="J127" s="27"/>
    </row>
    <row r="128" spans="2:10" hidden="1">
      <c r="B128" s="11">
        <v>12</v>
      </c>
      <c r="C128" s="19" t="s">
        <v>30</v>
      </c>
      <c r="D128" s="29"/>
      <c r="E128" s="29"/>
      <c r="F128" s="30">
        <f t="shared" si="13"/>
        <v>0</v>
      </c>
      <c r="G128" s="29">
        <f t="shared" si="14"/>
        <v>20506.54</v>
      </c>
      <c r="H128" s="13">
        <v>0</v>
      </c>
      <c r="I128" s="31">
        <v>0</v>
      </c>
      <c r="J128" s="27"/>
    </row>
    <row r="129" spans="2:10" hidden="1">
      <c r="B129" s="11">
        <v>13</v>
      </c>
      <c r="C129" s="19" t="s">
        <v>31</v>
      </c>
      <c r="D129" s="29"/>
      <c r="E129" s="29"/>
      <c r="F129" s="30">
        <f t="shared" si="13"/>
        <v>0</v>
      </c>
      <c r="G129" s="29">
        <f t="shared" si="14"/>
        <v>20506.54</v>
      </c>
      <c r="H129" s="13">
        <v>0</v>
      </c>
      <c r="I129" s="31">
        <v>0</v>
      </c>
      <c r="J129" s="27"/>
    </row>
    <row r="130" spans="2:10" hidden="1">
      <c r="B130" s="11">
        <v>14</v>
      </c>
      <c r="C130" s="20" t="s">
        <v>32</v>
      </c>
      <c r="D130" s="29"/>
      <c r="E130" s="29"/>
      <c r="F130" s="30">
        <f t="shared" si="13"/>
        <v>0</v>
      </c>
      <c r="G130" s="29">
        <f t="shared" si="14"/>
        <v>20506.54</v>
      </c>
      <c r="H130" s="13">
        <v>0</v>
      </c>
      <c r="I130" s="31">
        <v>0</v>
      </c>
      <c r="J130" s="27"/>
    </row>
    <row r="131" spans="2:10" hidden="1">
      <c r="B131" s="11">
        <v>15</v>
      </c>
      <c r="C131" s="19" t="s">
        <v>33</v>
      </c>
      <c r="D131" s="29"/>
      <c r="E131" s="29"/>
      <c r="F131" s="30">
        <f t="shared" si="13"/>
        <v>0</v>
      </c>
      <c r="G131" s="29">
        <f t="shared" si="14"/>
        <v>20506.54</v>
      </c>
      <c r="H131" s="13">
        <v>0</v>
      </c>
      <c r="I131" s="31">
        <v>0</v>
      </c>
      <c r="J131" s="27"/>
    </row>
    <row r="132" spans="2:10" hidden="1">
      <c r="B132" s="11">
        <v>16</v>
      </c>
      <c r="C132" s="19" t="s">
        <v>34</v>
      </c>
      <c r="D132" s="29"/>
      <c r="E132" s="29"/>
      <c r="F132" s="30">
        <f t="shared" si="13"/>
        <v>0</v>
      </c>
      <c r="G132" s="29">
        <f t="shared" si="14"/>
        <v>20506.54</v>
      </c>
      <c r="H132" s="13">
        <v>0</v>
      </c>
      <c r="I132" s="31">
        <v>0</v>
      </c>
      <c r="J132" s="27"/>
    </row>
    <row r="133" spans="2:10" hidden="1">
      <c r="B133" s="11">
        <v>17</v>
      </c>
      <c r="C133" s="19" t="s">
        <v>35</v>
      </c>
      <c r="D133" s="29"/>
      <c r="E133" s="29"/>
      <c r="F133" s="30">
        <f t="shared" si="13"/>
        <v>0</v>
      </c>
      <c r="G133" s="29">
        <f t="shared" si="14"/>
        <v>20506.54</v>
      </c>
      <c r="H133" s="13">
        <v>0</v>
      </c>
      <c r="I133" s="31">
        <v>0</v>
      </c>
      <c r="J133" s="27"/>
    </row>
    <row r="134" spans="2:10" hidden="1">
      <c r="B134" s="11">
        <v>18</v>
      </c>
      <c r="C134" s="19" t="s">
        <v>36</v>
      </c>
      <c r="D134" s="29"/>
      <c r="E134" s="29"/>
      <c r="F134" s="30">
        <f t="shared" si="13"/>
        <v>0</v>
      </c>
      <c r="G134" s="29">
        <f t="shared" si="14"/>
        <v>20506.54</v>
      </c>
      <c r="H134" s="13">
        <v>0</v>
      </c>
      <c r="I134" s="31">
        <v>0</v>
      </c>
      <c r="J134" s="27"/>
    </row>
    <row r="135" spans="2:10" hidden="1">
      <c r="B135" s="11">
        <v>19</v>
      </c>
      <c r="C135" s="19" t="s">
        <v>37</v>
      </c>
      <c r="D135" s="29"/>
      <c r="E135" s="29"/>
      <c r="F135" s="30">
        <f t="shared" si="13"/>
        <v>0</v>
      </c>
      <c r="G135" s="29">
        <f t="shared" si="14"/>
        <v>20506.54</v>
      </c>
      <c r="H135" s="13">
        <v>0</v>
      </c>
      <c r="I135" s="31">
        <v>0</v>
      </c>
      <c r="J135" s="27"/>
    </row>
    <row r="136" spans="2:10" hidden="1">
      <c r="B136" s="11">
        <v>20</v>
      </c>
      <c r="C136" s="19" t="s">
        <v>38</v>
      </c>
      <c r="D136" s="29"/>
      <c r="E136" s="29"/>
      <c r="F136" s="30">
        <f t="shared" si="13"/>
        <v>0</v>
      </c>
      <c r="G136" s="29">
        <f t="shared" si="14"/>
        <v>20506.54</v>
      </c>
      <c r="H136" s="13">
        <v>0</v>
      </c>
      <c r="I136" s="31">
        <v>0</v>
      </c>
      <c r="J136" s="27"/>
    </row>
    <row r="137" spans="2:10" hidden="1">
      <c r="B137" s="11">
        <v>21</v>
      </c>
      <c r="C137" s="19" t="s">
        <v>39</v>
      </c>
      <c r="D137" s="29"/>
      <c r="E137" s="29"/>
      <c r="F137" s="30">
        <f t="shared" si="13"/>
        <v>0</v>
      </c>
      <c r="G137" s="29">
        <f t="shared" si="14"/>
        <v>20506.54</v>
      </c>
      <c r="H137" s="13">
        <v>0</v>
      </c>
      <c r="I137" s="31">
        <v>0</v>
      </c>
      <c r="J137" s="27"/>
    </row>
    <row r="138" spans="2:10" hidden="1">
      <c r="B138" s="11">
        <v>22</v>
      </c>
      <c r="C138" s="19" t="s">
        <v>40</v>
      </c>
      <c r="D138" s="29"/>
      <c r="E138" s="29"/>
      <c r="F138" s="30">
        <f t="shared" si="13"/>
        <v>0</v>
      </c>
      <c r="G138" s="29">
        <f t="shared" si="14"/>
        <v>20506.54</v>
      </c>
      <c r="H138" s="13">
        <v>0</v>
      </c>
      <c r="I138" s="31">
        <v>0</v>
      </c>
      <c r="J138" s="27"/>
    </row>
    <row r="139" spans="2:10" hidden="1">
      <c r="B139" s="11">
        <v>23</v>
      </c>
      <c r="C139" s="19" t="s">
        <v>41</v>
      </c>
      <c r="D139" s="29"/>
      <c r="E139" s="29"/>
      <c r="F139" s="30">
        <f t="shared" si="13"/>
        <v>0</v>
      </c>
      <c r="G139" s="29">
        <f t="shared" si="14"/>
        <v>20506.54</v>
      </c>
      <c r="H139" s="13">
        <v>0</v>
      </c>
      <c r="I139" s="31">
        <v>0</v>
      </c>
      <c r="J139" s="27"/>
    </row>
    <row r="140" spans="2:10" hidden="1">
      <c r="B140" s="11">
        <v>24</v>
      </c>
      <c r="C140" s="19" t="s">
        <v>42</v>
      </c>
      <c r="D140" s="29"/>
      <c r="E140" s="29"/>
      <c r="F140" s="30">
        <f t="shared" si="13"/>
        <v>0</v>
      </c>
      <c r="G140" s="29">
        <f t="shared" si="14"/>
        <v>20506.54</v>
      </c>
      <c r="H140" s="13">
        <v>0</v>
      </c>
      <c r="I140" s="31">
        <v>0</v>
      </c>
      <c r="J140" s="27"/>
    </row>
    <row r="141" spans="2:10" hidden="1">
      <c r="B141" s="11">
        <v>25</v>
      </c>
      <c r="C141" s="21" t="s">
        <v>43</v>
      </c>
      <c r="D141" s="29"/>
      <c r="E141" s="29"/>
      <c r="F141" s="30">
        <f t="shared" si="13"/>
        <v>0</v>
      </c>
      <c r="G141" s="29">
        <f t="shared" si="14"/>
        <v>20506.54</v>
      </c>
      <c r="H141" s="13">
        <v>0</v>
      </c>
      <c r="I141" s="31">
        <v>0</v>
      </c>
      <c r="J141" s="27"/>
    </row>
    <row r="142" spans="2:10" hidden="1">
      <c r="B142" s="34">
        <v>26</v>
      </c>
      <c r="C142" s="35" t="s">
        <v>44</v>
      </c>
      <c r="D142" s="36"/>
      <c r="E142" s="36"/>
      <c r="F142" s="37">
        <f t="shared" si="13"/>
        <v>0</v>
      </c>
      <c r="G142" s="36">
        <f t="shared" si="14"/>
        <v>20506.54</v>
      </c>
      <c r="H142" s="38">
        <v>0</v>
      </c>
      <c r="I142" s="39">
        <v>0</v>
      </c>
      <c r="J142" s="27"/>
    </row>
    <row r="143" spans="2:10">
      <c r="B143" s="5"/>
      <c r="C143" s="5"/>
      <c r="D143" s="6"/>
      <c r="E143" s="6"/>
      <c r="F143" s="6"/>
      <c r="G143" s="6"/>
      <c r="H143" s="7"/>
      <c r="I143" s="6"/>
      <c r="J143" s="5"/>
    </row>
    <row r="144" spans="2:10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FDB4-EC8D-46DF-BD6B-5ECFEA3788A1}">
  <dimension ref="A1:J372"/>
  <sheetViews>
    <sheetView workbookViewId="0">
      <selection activeCell="K55" sqref="K55"/>
    </sheetView>
  </sheetViews>
  <sheetFormatPr defaultRowHeight="14.1"/>
  <cols>
    <col min="1" max="1" width="2.5703125" customWidth="1"/>
    <col min="2" max="2" width="6.140625" customWidth="1"/>
    <col min="3" max="3" width="24" customWidth="1"/>
    <col min="4" max="4" width="18.5703125" style="70" customWidth="1"/>
    <col min="5" max="5" width="13" style="70" customWidth="1"/>
    <col min="6" max="6" width="15.140625" style="70" customWidth="1"/>
    <col min="7" max="7" width="14.5703125" style="70" customWidth="1"/>
    <col min="8" max="8" width="22.42578125" customWidth="1"/>
  </cols>
  <sheetData>
    <row r="1" spans="1:10" ht="14.45">
      <c r="A1" s="3"/>
      <c r="B1" s="54" t="s">
        <v>62</v>
      </c>
      <c r="C1" s="54"/>
      <c r="D1" s="58"/>
      <c r="E1" s="58"/>
      <c r="F1" s="58"/>
      <c r="G1" s="58"/>
      <c r="H1" s="54"/>
      <c r="I1" s="3"/>
      <c r="J1" s="3"/>
    </row>
    <row r="2" spans="1:10" ht="14.45">
      <c r="A2" s="3"/>
      <c r="B2" s="54" t="s">
        <v>63</v>
      </c>
      <c r="C2" s="54"/>
      <c r="D2" s="58"/>
      <c r="E2" s="58" t="s">
        <v>64</v>
      </c>
      <c r="F2" s="58" t="s">
        <v>64</v>
      </c>
      <c r="G2" s="58" t="s">
        <v>64</v>
      </c>
      <c r="H2" s="54" t="s">
        <v>64</v>
      </c>
      <c r="I2" s="3"/>
      <c r="J2" s="3"/>
    </row>
    <row r="3" spans="1:10" ht="14.45">
      <c r="A3" s="3"/>
      <c r="B3" s="54"/>
      <c r="C3" s="54"/>
      <c r="D3" s="58"/>
      <c r="E3" s="58"/>
      <c r="F3" s="58"/>
      <c r="G3" s="58"/>
      <c r="H3" s="54"/>
      <c r="I3" s="3"/>
      <c r="J3" s="3"/>
    </row>
    <row r="4" spans="1:10" ht="14.45">
      <c r="A4" s="3"/>
      <c r="B4" s="3"/>
      <c r="C4" s="3"/>
      <c r="D4" s="59"/>
      <c r="E4" s="59"/>
      <c r="F4" s="59"/>
      <c r="G4" s="59"/>
      <c r="H4" s="3"/>
      <c r="I4" s="3"/>
      <c r="J4" s="3"/>
    </row>
    <row r="5" spans="1:10" ht="14.45">
      <c r="A5" s="3"/>
      <c r="B5" s="3"/>
      <c r="C5" s="3"/>
      <c r="D5" s="59"/>
      <c r="E5" s="59"/>
      <c r="F5" s="59"/>
      <c r="G5" s="59"/>
      <c r="H5" s="3"/>
      <c r="I5" s="3"/>
      <c r="J5" s="3"/>
    </row>
    <row r="6" spans="1:10" ht="16.5" customHeight="1">
      <c r="A6" s="40"/>
      <c r="B6" s="41" t="s">
        <v>64</v>
      </c>
      <c r="C6" s="41" t="s">
        <v>64</v>
      </c>
      <c r="D6" s="117" t="s">
        <v>65</v>
      </c>
      <c r="E6" s="117"/>
      <c r="F6" s="117"/>
      <c r="G6" s="117"/>
      <c r="H6" s="117"/>
      <c r="I6" s="42" t="s">
        <v>64</v>
      </c>
      <c r="J6" s="2" t="s">
        <v>1</v>
      </c>
    </row>
    <row r="7" spans="1:10" ht="15.95">
      <c r="A7" s="3"/>
      <c r="B7" s="89" t="s">
        <v>2</v>
      </c>
      <c r="C7" s="89"/>
      <c r="D7" s="89"/>
      <c r="E7" s="89"/>
      <c r="F7" s="89"/>
      <c r="G7" s="89"/>
      <c r="H7" s="89"/>
      <c r="I7" s="1" t="s">
        <v>64</v>
      </c>
      <c r="J7" s="2" t="s">
        <v>3</v>
      </c>
    </row>
    <row r="8" spans="1:10" ht="14.45">
      <c r="A8" s="3"/>
      <c r="B8" s="16" t="s">
        <v>64</v>
      </c>
      <c r="C8" s="17" t="s">
        <v>64</v>
      </c>
      <c r="D8" s="79" t="s">
        <v>4</v>
      </c>
      <c r="E8" s="80"/>
      <c r="F8" s="80"/>
      <c r="G8" s="81"/>
      <c r="H8" s="110" t="s">
        <v>64</v>
      </c>
      <c r="I8" s="1" t="s">
        <v>64</v>
      </c>
      <c r="J8" s="2" t="s">
        <v>7</v>
      </c>
    </row>
    <row r="9" spans="1:10" ht="14.45">
      <c r="A9" s="3"/>
      <c r="B9" s="14" t="s">
        <v>64</v>
      </c>
      <c r="C9" s="15" t="s">
        <v>64</v>
      </c>
      <c r="D9" s="86" t="s">
        <v>8</v>
      </c>
      <c r="E9" s="87"/>
      <c r="F9" s="87"/>
      <c r="G9" s="88"/>
      <c r="H9" s="110"/>
      <c r="I9" s="1" t="s">
        <v>64</v>
      </c>
      <c r="J9" s="2" t="s">
        <v>9</v>
      </c>
    </row>
    <row r="10" spans="1:10" ht="14.45">
      <c r="A10" s="3"/>
      <c r="B10" s="111" t="s">
        <v>10</v>
      </c>
      <c r="C10" s="113" t="s">
        <v>11</v>
      </c>
      <c r="D10" s="71" t="s">
        <v>12</v>
      </c>
      <c r="E10" s="71" t="s">
        <v>13</v>
      </c>
      <c r="F10" s="71" t="s">
        <v>14</v>
      </c>
      <c r="G10" s="71" t="s">
        <v>15</v>
      </c>
      <c r="H10" s="115" t="s">
        <v>64</v>
      </c>
      <c r="I10" s="1" t="s">
        <v>64</v>
      </c>
      <c r="J10" s="2" t="s">
        <v>20</v>
      </c>
    </row>
    <row r="11" spans="1:10" ht="14.45">
      <c r="A11" s="3"/>
      <c r="B11" s="112"/>
      <c r="C11" s="114"/>
      <c r="D11" s="91" t="s">
        <v>21</v>
      </c>
      <c r="E11" s="91"/>
      <c r="F11" s="91"/>
      <c r="G11" s="92"/>
      <c r="H11" s="115"/>
      <c r="I11" s="1" t="s">
        <v>64</v>
      </c>
      <c r="J11" s="3"/>
    </row>
    <row r="12" spans="1:10" ht="14.45">
      <c r="A12" s="3"/>
      <c r="B12" s="52">
        <v>4</v>
      </c>
      <c r="C12" s="55" t="s">
        <v>22</v>
      </c>
      <c r="D12" s="63" t="s">
        <v>66</v>
      </c>
      <c r="E12" s="24">
        <v>0</v>
      </c>
      <c r="F12" s="64" t="s">
        <v>66</v>
      </c>
      <c r="G12" s="65" t="s">
        <v>66</v>
      </c>
      <c r="H12" s="56" t="s">
        <v>64</v>
      </c>
      <c r="I12" s="1" t="s">
        <v>64</v>
      </c>
      <c r="J12" s="3"/>
    </row>
    <row r="13" spans="1:10" ht="14.45">
      <c r="A13" s="3"/>
      <c r="B13" s="72">
        <v>5</v>
      </c>
      <c r="C13" s="57" t="s">
        <v>23</v>
      </c>
      <c r="D13" s="63" t="s">
        <v>67</v>
      </c>
      <c r="E13" s="29">
        <v>0</v>
      </c>
      <c r="F13" s="64" t="s">
        <v>67</v>
      </c>
      <c r="G13" s="65" t="s">
        <v>68</v>
      </c>
      <c r="H13" s="56" t="s">
        <v>64</v>
      </c>
      <c r="I13" s="1" t="s">
        <v>64</v>
      </c>
      <c r="J13" s="3"/>
    </row>
    <row r="14" spans="1:10" ht="14.45">
      <c r="A14" s="3"/>
      <c r="B14" s="72">
        <v>6</v>
      </c>
      <c r="C14" s="57" t="s">
        <v>24</v>
      </c>
      <c r="D14" s="63" t="s">
        <v>69</v>
      </c>
      <c r="E14" s="29">
        <v>0</v>
      </c>
      <c r="F14" s="64" t="s">
        <v>69</v>
      </c>
      <c r="G14" s="65" t="s">
        <v>70</v>
      </c>
      <c r="H14" s="56" t="s">
        <v>64</v>
      </c>
      <c r="I14" s="1" t="s">
        <v>64</v>
      </c>
      <c r="J14" s="3"/>
    </row>
    <row r="15" spans="1:10" ht="14.45">
      <c r="A15" s="3"/>
      <c r="B15" s="72">
        <v>7</v>
      </c>
      <c r="C15" s="57" t="s">
        <v>25</v>
      </c>
      <c r="D15" s="63" t="s">
        <v>71</v>
      </c>
      <c r="E15" s="29">
        <v>0</v>
      </c>
      <c r="F15" s="64" t="s">
        <v>71</v>
      </c>
      <c r="G15" s="66" t="s">
        <v>72</v>
      </c>
      <c r="H15" s="56" t="s">
        <v>64</v>
      </c>
      <c r="I15" s="1" t="s">
        <v>64</v>
      </c>
      <c r="J15" s="3"/>
    </row>
    <row r="16" spans="1:10" ht="14.45">
      <c r="A16" s="3"/>
      <c r="B16" s="5" t="s">
        <v>64</v>
      </c>
      <c r="C16" s="5" t="s">
        <v>64</v>
      </c>
      <c r="D16" s="60" t="s">
        <v>64</v>
      </c>
      <c r="E16" s="60" t="s">
        <v>64</v>
      </c>
      <c r="F16" s="60" t="s">
        <v>64</v>
      </c>
      <c r="G16" s="60" t="s">
        <v>64</v>
      </c>
      <c r="H16" s="5" t="s">
        <v>64</v>
      </c>
      <c r="I16" s="1" t="s">
        <v>64</v>
      </c>
      <c r="J16" s="3"/>
    </row>
    <row r="17" spans="1:10" ht="14.45">
      <c r="A17" s="3"/>
      <c r="B17" s="8" t="s">
        <v>45</v>
      </c>
      <c r="C17" s="8"/>
      <c r="D17" s="60" t="s">
        <v>64</v>
      </c>
      <c r="E17" s="60" t="s">
        <v>64</v>
      </c>
      <c r="F17" s="60" t="s">
        <v>64</v>
      </c>
      <c r="G17" s="60" t="s">
        <v>64</v>
      </c>
      <c r="H17" s="5" t="s">
        <v>64</v>
      </c>
      <c r="I17" s="1" t="s">
        <v>64</v>
      </c>
      <c r="J17" s="3"/>
    </row>
    <row r="18" spans="1:10" ht="14.45">
      <c r="A18" s="3"/>
      <c r="B18" s="9" t="s">
        <v>73</v>
      </c>
      <c r="C18" s="9"/>
      <c r="D18" s="61"/>
      <c r="E18" s="61"/>
      <c r="F18" s="61"/>
      <c r="G18" s="61"/>
      <c r="H18" s="9"/>
      <c r="I18" s="5" t="s">
        <v>64</v>
      </c>
      <c r="J18" s="3"/>
    </row>
    <row r="19" spans="1:10" ht="14.45">
      <c r="A19" s="3"/>
      <c r="B19" s="9" t="s">
        <v>47</v>
      </c>
      <c r="C19" s="9"/>
      <c r="D19" s="61"/>
      <c r="E19" s="61"/>
      <c r="F19" s="61"/>
      <c r="G19" s="60" t="s">
        <v>64</v>
      </c>
      <c r="H19" s="5" t="s">
        <v>64</v>
      </c>
      <c r="I19" s="1" t="s">
        <v>64</v>
      </c>
      <c r="J19" s="3"/>
    </row>
    <row r="20" spans="1:10" ht="14.45">
      <c r="A20" s="3"/>
      <c r="B20" s="9" t="s">
        <v>48</v>
      </c>
      <c r="C20" s="9"/>
      <c r="D20" s="61"/>
      <c r="E20" s="61"/>
      <c r="F20" s="60" t="s">
        <v>64</v>
      </c>
      <c r="G20" s="60" t="s">
        <v>64</v>
      </c>
      <c r="H20" s="5" t="s">
        <v>64</v>
      </c>
      <c r="I20" s="1" t="s">
        <v>64</v>
      </c>
      <c r="J20" s="3"/>
    </row>
    <row r="21" spans="1:10" ht="14.45">
      <c r="A21" s="3"/>
      <c r="B21" s="9" t="s">
        <v>64</v>
      </c>
      <c r="C21" s="5" t="s">
        <v>64</v>
      </c>
      <c r="D21" s="60" t="s">
        <v>64</v>
      </c>
      <c r="E21" s="60" t="s">
        <v>64</v>
      </c>
      <c r="F21" s="60" t="s">
        <v>64</v>
      </c>
      <c r="G21" s="60" t="s">
        <v>64</v>
      </c>
      <c r="H21" s="5" t="s">
        <v>64</v>
      </c>
      <c r="I21" s="1" t="s">
        <v>64</v>
      </c>
      <c r="J21" s="3"/>
    </row>
    <row r="22" spans="1:10" ht="14.45">
      <c r="A22" s="3"/>
      <c r="B22" s="9" t="s">
        <v>64</v>
      </c>
      <c r="C22" s="5" t="s">
        <v>64</v>
      </c>
      <c r="D22" s="60" t="s">
        <v>64</v>
      </c>
      <c r="E22" s="60" t="s">
        <v>64</v>
      </c>
      <c r="F22" s="60" t="s">
        <v>64</v>
      </c>
      <c r="G22" s="60" t="s">
        <v>64</v>
      </c>
      <c r="H22" s="5" t="s">
        <v>64</v>
      </c>
      <c r="I22" s="1" t="s">
        <v>64</v>
      </c>
      <c r="J22" s="3"/>
    </row>
    <row r="23" spans="1:10" ht="18.600000000000001">
      <c r="A23" s="3"/>
      <c r="C23" s="10"/>
      <c r="D23" s="118" t="s">
        <v>49</v>
      </c>
      <c r="E23" s="118"/>
      <c r="F23" s="118"/>
      <c r="G23" s="118"/>
      <c r="H23" s="118"/>
      <c r="I23" s="3"/>
      <c r="J23" s="3"/>
    </row>
    <row r="24" spans="1:10" ht="15.95">
      <c r="A24" s="47"/>
      <c r="B24" s="32" t="s">
        <v>64</v>
      </c>
      <c r="C24" s="32" t="s">
        <v>64</v>
      </c>
      <c r="D24" s="119" t="s">
        <v>65</v>
      </c>
      <c r="E24" s="119"/>
      <c r="F24" s="119"/>
      <c r="G24" s="119"/>
      <c r="H24" s="119"/>
      <c r="I24" s="47"/>
      <c r="J24" s="47"/>
    </row>
    <row r="25" spans="1:10" ht="15.95">
      <c r="A25" s="3"/>
      <c r="B25" s="89" t="s">
        <v>2</v>
      </c>
      <c r="C25" s="89"/>
      <c r="D25" s="89"/>
      <c r="E25" s="89"/>
      <c r="F25" s="89"/>
      <c r="G25" s="89"/>
      <c r="H25" s="89"/>
      <c r="I25" s="3"/>
      <c r="J25" s="3"/>
    </row>
    <row r="26" spans="1:10" ht="14.45">
      <c r="A26" s="3"/>
      <c r="B26" s="16" t="s">
        <v>64</v>
      </c>
      <c r="C26" s="17" t="s">
        <v>64</v>
      </c>
      <c r="D26" s="79" t="s">
        <v>4</v>
      </c>
      <c r="E26" s="80"/>
      <c r="F26" s="80"/>
      <c r="G26" s="81"/>
      <c r="H26" s="110" t="s">
        <v>64</v>
      </c>
      <c r="I26" s="3"/>
      <c r="J26" s="3"/>
    </row>
    <row r="27" spans="1:10" ht="14.45">
      <c r="A27" s="3"/>
      <c r="B27" s="14" t="s">
        <v>64</v>
      </c>
      <c r="C27" s="15" t="s">
        <v>64</v>
      </c>
      <c r="D27" s="86" t="s">
        <v>8</v>
      </c>
      <c r="E27" s="87"/>
      <c r="F27" s="87"/>
      <c r="G27" s="88"/>
      <c r="H27" s="110"/>
      <c r="I27" s="3"/>
      <c r="J27" s="3"/>
    </row>
    <row r="28" spans="1:10" ht="14.45">
      <c r="A28" s="3"/>
      <c r="B28" s="111" t="s">
        <v>10</v>
      </c>
      <c r="C28" s="113" t="s">
        <v>11</v>
      </c>
      <c r="D28" s="71" t="s">
        <v>12</v>
      </c>
      <c r="E28" s="71" t="s">
        <v>13</v>
      </c>
      <c r="F28" s="71" t="s">
        <v>14</v>
      </c>
      <c r="G28" s="71" t="s">
        <v>15</v>
      </c>
      <c r="H28" s="115" t="s">
        <v>64</v>
      </c>
      <c r="I28" s="3"/>
      <c r="J28" s="3"/>
    </row>
    <row r="29" spans="1:10" ht="14.45">
      <c r="A29" s="3"/>
      <c r="B29" s="112"/>
      <c r="C29" s="114"/>
      <c r="D29" s="91" t="s">
        <v>21</v>
      </c>
      <c r="E29" s="91"/>
      <c r="F29" s="91"/>
      <c r="G29" s="92"/>
      <c r="H29" s="115"/>
      <c r="I29" s="3"/>
      <c r="J29" s="3"/>
    </row>
    <row r="30" spans="1:10" ht="14.45">
      <c r="A30" s="3"/>
      <c r="B30" s="52">
        <v>4</v>
      </c>
      <c r="C30" s="55" t="s">
        <v>22</v>
      </c>
      <c r="D30" s="63" t="s">
        <v>74</v>
      </c>
      <c r="E30" s="24">
        <v>0</v>
      </c>
      <c r="F30" s="64" t="s">
        <v>74</v>
      </c>
      <c r="G30" s="65" t="s">
        <v>74</v>
      </c>
      <c r="H30" s="56" t="s">
        <v>64</v>
      </c>
      <c r="I30" s="3"/>
      <c r="J30" s="3"/>
    </row>
    <row r="31" spans="1:10" ht="14.45">
      <c r="A31" s="3"/>
      <c r="B31" s="72">
        <v>5</v>
      </c>
      <c r="C31" s="57" t="s">
        <v>23</v>
      </c>
      <c r="D31" s="63" t="s">
        <v>75</v>
      </c>
      <c r="E31" s="29">
        <v>0</v>
      </c>
      <c r="F31" s="64" t="s">
        <v>75</v>
      </c>
      <c r="G31" s="65" t="s">
        <v>76</v>
      </c>
      <c r="H31" s="56" t="s">
        <v>64</v>
      </c>
      <c r="I31" s="3"/>
      <c r="J31" s="3"/>
    </row>
    <row r="32" spans="1:10" ht="14.45">
      <c r="A32" s="3"/>
      <c r="B32" s="72">
        <v>6</v>
      </c>
      <c r="C32" s="57" t="s">
        <v>24</v>
      </c>
      <c r="D32" s="63" t="s">
        <v>77</v>
      </c>
      <c r="E32" s="29">
        <v>0</v>
      </c>
      <c r="F32" s="64" t="s">
        <v>77</v>
      </c>
      <c r="G32" s="65" t="s">
        <v>78</v>
      </c>
      <c r="H32" s="56" t="s">
        <v>64</v>
      </c>
      <c r="I32" s="3"/>
      <c r="J32" s="3"/>
    </row>
    <row r="33" spans="1:10" ht="14.45">
      <c r="A33" s="3"/>
      <c r="B33" s="72">
        <v>7</v>
      </c>
      <c r="C33" s="57" t="s">
        <v>25</v>
      </c>
      <c r="D33" s="63" t="s">
        <v>79</v>
      </c>
      <c r="E33" s="29">
        <v>0</v>
      </c>
      <c r="F33" s="64" t="s">
        <v>79</v>
      </c>
      <c r="G33" s="67" t="s">
        <v>80</v>
      </c>
      <c r="H33" s="56" t="s">
        <v>64</v>
      </c>
      <c r="I33" s="3"/>
      <c r="J33" s="3"/>
    </row>
    <row r="34" spans="1:10" ht="14.45">
      <c r="A34" s="3"/>
      <c r="B34" s="5" t="s">
        <v>64</v>
      </c>
      <c r="C34" s="5" t="s">
        <v>64</v>
      </c>
      <c r="D34" s="60" t="s">
        <v>64</v>
      </c>
      <c r="E34" s="60" t="s">
        <v>64</v>
      </c>
      <c r="F34" s="60" t="s">
        <v>64</v>
      </c>
      <c r="G34" s="60" t="s">
        <v>64</v>
      </c>
      <c r="H34" s="5" t="s">
        <v>64</v>
      </c>
      <c r="I34" s="3"/>
      <c r="J34" s="3"/>
    </row>
    <row r="35" spans="1:10" ht="14.45">
      <c r="A35" s="3"/>
      <c r="B35" s="8" t="s">
        <v>45</v>
      </c>
      <c r="C35" s="8"/>
      <c r="D35" s="60" t="s">
        <v>64</v>
      </c>
      <c r="E35" s="60" t="s">
        <v>64</v>
      </c>
      <c r="F35" s="60" t="s">
        <v>64</v>
      </c>
      <c r="G35" s="60" t="s">
        <v>64</v>
      </c>
      <c r="H35" s="5" t="s">
        <v>64</v>
      </c>
      <c r="I35" s="3"/>
      <c r="J35" s="3"/>
    </row>
    <row r="36" spans="1:10" ht="14.45">
      <c r="A36" s="3"/>
      <c r="B36" s="9" t="s">
        <v>73</v>
      </c>
      <c r="C36" s="9"/>
      <c r="D36" s="61"/>
      <c r="E36" s="61"/>
      <c r="F36" s="61"/>
      <c r="G36" s="61"/>
      <c r="H36" s="9"/>
      <c r="I36" s="5" t="s">
        <v>64</v>
      </c>
      <c r="J36" s="3"/>
    </row>
    <row r="37" spans="1:10" ht="14.45">
      <c r="A37" s="3"/>
      <c r="B37" s="9" t="s">
        <v>47</v>
      </c>
      <c r="C37" s="9"/>
      <c r="D37" s="61"/>
      <c r="E37" s="61"/>
      <c r="F37" s="61"/>
      <c r="G37" s="60" t="s">
        <v>64</v>
      </c>
      <c r="H37" s="5" t="s">
        <v>64</v>
      </c>
      <c r="I37" s="3"/>
      <c r="J37" s="3"/>
    </row>
    <row r="38" spans="1:10" ht="14.45">
      <c r="A38" s="3"/>
      <c r="B38" s="9" t="s">
        <v>48</v>
      </c>
      <c r="C38" s="9"/>
      <c r="D38" s="61"/>
      <c r="E38" s="61"/>
      <c r="F38" s="60" t="s">
        <v>64</v>
      </c>
      <c r="G38" s="60" t="s">
        <v>64</v>
      </c>
      <c r="H38" s="5" t="s">
        <v>64</v>
      </c>
      <c r="I38" s="3"/>
      <c r="J38" s="3"/>
    </row>
    <row r="39" spans="1:10" ht="14.45">
      <c r="A39" s="3"/>
      <c r="B39" s="10"/>
      <c r="C39" s="10"/>
      <c r="D39" s="62"/>
      <c r="E39" s="62"/>
      <c r="F39" s="62"/>
      <c r="G39" s="62"/>
      <c r="H39" s="10"/>
      <c r="I39" s="3"/>
      <c r="J39" s="3"/>
    </row>
    <row r="40" spans="1:10" ht="14.45">
      <c r="A40" s="3"/>
      <c r="B40" s="10"/>
      <c r="C40" s="10"/>
      <c r="D40" s="62"/>
      <c r="E40" s="62"/>
      <c r="F40" s="62"/>
      <c r="G40" s="62"/>
      <c r="H40" s="10"/>
      <c r="I40" s="3"/>
      <c r="J40" s="3"/>
    </row>
    <row r="41" spans="1:10" ht="18.600000000000001">
      <c r="A41" s="3"/>
      <c r="C41" s="10"/>
      <c r="D41" s="120" t="s">
        <v>51</v>
      </c>
      <c r="E41" s="120"/>
      <c r="F41" s="120"/>
      <c r="G41" s="120"/>
      <c r="H41" s="120"/>
      <c r="I41" s="3"/>
      <c r="J41" s="3"/>
    </row>
    <row r="42" spans="1:10" ht="15.95">
      <c r="A42" s="47"/>
      <c r="B42" s="32" t="s">
        <v>64</v>
      </c>
      <c r="C42" s="32" t="s">
        <v>64</v>
      </c>
      <c r="D42" s="121" t="s">
        <v>65</v>
      </c>
      <c r="E42" s="121"/>
      <c r="F42" s="121"/>
      <c r="G42" s="121"/>
      <c r="H42" s="121"/>
      <c r="I42" s="47"/>
      <c r="J42" s="47"/>
    </row>
    <row r="43" spans="1:10" ht="15.95">
      <c r="A43" s="3"/>
      <c r="B43" s="89" t="s">
        <v>2</v>
      </c>
      <c r="C43" s="89"/>
      <c r="D43" s="89"/>
      <c r="E43" s="89"/>
      <c r="F43" s="89"/>
      <c r="G43" s="89"/>
      <c r="H43" s="89"/>
      <c r="I43" s="3"/>
      <c r="J43" s="3"/>
    </row>
    <row r="44" spans="1:10" ht="14.45">
      <c r="A44" s="3"/>
      <c r="B44" s="16" t="s">
        <v>64</v>
      </c>
      <c r="C44" s="17" t="s">
        <v>64</v>
      </c>
      <c r="D44" s="79" t="s">
        <v>4</v>
      </c>
      <c r="E44" s="80"/>
      <c r="F44" s="80"/>
      <c r="G44" s="81"/>
      <c r="H44" s="110" t="s">
        <v>64</v>
      </c>
      <c r="I44" s="3"/>
      <c r="J44" s="3"/>
    </row>
    <row r="45" spans="1:10" ht="14.45">
      <c r="A45" s="3"/>
      <c r="B45" s="14" t="s">
        <v>64</v>
      </c>
      <c r="C45" s="15" t="s">
        <v>64</v>
      </c>
      <c r="D45" s="86" t="s">
        <v>8</v>
      </c>
      <c r="E45" s="87"/>
      <c r="F45" s="87"/>
      <c r="G45" s="88"/>
      <c r="H45" s="110"/>
      <c r="I45" s="3"/>
      <c r="J45" s="3"/>
    </row>
    <row r="46" spans="1:10" ht="14.45">
      <c r="A46" s="3"/>
      <c r="B46" s="111" t="s">
        <v>10</v>
      </c>
      <c r="C46" s="113" t="s">
        <v>11</v>
      </c>
      <c r="D46" s="71" t="s">
        <v>12</v>
      </c>
      <c r="E46" s="71" t="s">
        <v>13</v>
      </c>
      <c r="F46" s="71" t="s">
        <v>14</v>
      </c>
      <c r="G46" s="71" t="s">
        <v>15</v>
      </c>
      <c r="H46" s="115" t="s">
        <v>64</v>
      </c>
      <c r="I46" s="3"/>
      <c r="J46" s="3"/>
    </row>
    <row r="47" spans="1:10" ht="14.45">
      <c r="A47" s="3"/>
      <c r="B47" s="112"/>
      <c r="C47" s="114"/>
      <c r="D47" s="91" t="s">
        <v>21</v>
      </c>
      <c r="E47" s="91"/>
      <c r="F47" s="91"/>
      <c r="G47" s="92"/>
      <c r="H47" s="115"/>
      <c r="I47" s="3"/>
      <c r="J47" s="3"/>
    </row>
    <row r="48" spans="1:10" ht="14.45">
      <c r="A48" s="3"/>
      <c r="B48" s="52">
        <v>4</v>
      </c>
      <c r="C48" s="55" t="s">
        <v>22</v>
      </c>
      <c r="D48" s="24">
        <v>0</v>
      </c>
      <c r="E48" s="24">
        <v>0</v>
      </c>
      <c r="F48" s="24">
        <v>0</v>
      </c>
      <c r="G48" s="24">
        <v>0</v>
      </c>
      <c r="H48" s="56" t="s">
        <v>64</v>
      </c>
      <c r="I48" s="3"/>
      <c r="J48" s="3"/>
    </row>
    <row r="49" spans="1:10" ht="14.45">
      <c r="A49" s="3"/>
      <c r="B49" s="72">
        <v>5</v>
      </c>
      <c r="C49" s="57" t="s">
        <v>23</v>
      </c>
      <c r="D49" s="63" t="s">
        <v>81</v>
      </c>
      <c r="E49" s="29">
        <v>0</v>
      </c>
      <c r="F49" s="64" t="s">
        <v>81</v>
      </c>
      <c r="G49" s="65" t="s">
        <v>81</v>
      </c>
      <c r="H49" s="56" t="s">
        <v>64</v>
      </c>
      <c r="I49" s="3"/>
      <c r="J49" s="3"/>
    </row>
    <row r="50" spans="1:10" ht="14.45">
      <c r="A50" s="3"/>
      <c r="B50" s="72">
        <v>6</v>
      </c>
      <c r="C50" s="57" t="s">
        <v>24</v>
      </c>
      <c r="D50" s="63" t="s">
        <v>82</v>
      </c>
      <c r="E50" s="29">
        <v>0</v>
      </c>
      <c r="F50" s="64" t="s">
        <v>82</v>
      </c>
      <c r="G50" s="65" t="s">
        <v>83</v>
      </c>
      <c r="H50" s="56" t="s">
        <v>64</v>
      </c>
      <c r="I50" s="3"/>
      <c r="J50" s="3"/>
    </row>
    <row r="51" spans="1:10" ht="14.45">
      <c r="A51" s="3"/>
      <c r="B51" s="72">
        <v>7</v>
      </c>
      <c r="C51" s="57" t="s">
        <v>25</v>
      </c>
      <c r="D51" s="63" t="s">
        <v>84</v>
      </c>
      <c r="E51" s="29">
        <v>0</v>
      </c>
      <c r="F51" s="64" t="s">
        <v>84</v>
      </c>
      <c r="G51" s="68" t="s">
        <v>85</v>
      </c>
      <c r="H51" s="56" t="s">
        <v>64</v>
      </c>
      <c r="I51" s="3"/>
      <c r="J51" s="3"/>
    </row>
    <row r="52" spans="1:10" ht="14.45">
      <c r="A52" s="3"/>
      <c r="B52" s="5" t="s">
        <v>64</v>
      </c>
      <c r="C52" s="5" t="s">
        <v>64</v>
      </c>
      <c r="D52" s="60" t="s">
        <v>64</v>
      </c>
      <c r="E52" s="60" t="s">
        <v>64</v>
      </c>
      <c r="F52" s="60" t="s">
        <v>64</v>
      </c>
      <c r="G52" s="60" t="s">
        <v>64</v>
      </c>
      <c r="H52" s="5" t="s">
        <v>64</v>
      </c>
      <c r="I52" s="3"/>
      <c r="J52" s="3"/>
    </row>
    <row r="53" spans="1:10" ht="14.45">
      <c r="A53" s="3"/>
      <c r="B53" s="8" t="s">
        <v>45</v>
      </c>
      <c r="C53" s="8"/>
      <c r="D53" s="60" t="s">
        <v>64</v>
      </c>
      <c r="E53" s="60" t="s">
        <v>64</v>
      </c>
      <c r="F53" s="60" t="s">
        <v>64</v>
      </c>
      <c r="G53" s="60" t="s">
        <v>64</v>
      </c>
      <c r="H53" s="5" t="s">
        <v>64</v>
      </c>
      <c r="I53" s="3"/>
      <c r="J53" s="3"/>
    </row>
    <row r="54" spans="1:10" ht="14.45">
      <c r="A54" s="3"/>
      <c r="B54" s="9" t="s">
        <v>73</v>
      </c>
      <c r="C54" s="9"/>
      <c r="D54" s="61"/>
      <c r="E54" s="61"/>
      <c r="F54" s="61"/>
      <c r="G54" s="61"/>
      <c r="H54" s="9"/>
      <c r="I54" s="5" t="s">
        <v>64</v>
      </c>
      <c r="J54" s="3"/>
    </row>
    <row r="55" spans="1:10" ht="14.45">
      <c r="A55" s="3"/>
      <c r="B55" s="9" t="s">
        <v>47</v>
      </c>
      <c r="C55" s="9"/>
      <c r="D55" s="61"/>
      <c r="E55" s="61"/>
      <c r="F55" s="61"/>
      <c r="G55" s="60" t="s">
        <v>64</v>
      </c>
      <c r="H55" s="5" t="s">
        <v>64</v>
      </c>
      <c r="I55" s="3"/>
      <c r="J55" s="3"/>
    </row>
    <row r="56" spans="1:10" ht="14.45">
      <c r="A56" s="3"/>
      <c r="B56" s="9" t="s">
        <v>48</v>
      </c>
      <c r="C56" s="9"/>
      <c r="D56" s="61"/>
      <c r="E56" s="61"/>
      <c r="F56" s="60" t="s">
        <v>64</v>
      </c>
      <c r="G56" s="60" t="s">
        <v>64</v>
      </c>
      <c r="H56" s="5" t="s">
        <v>64</v>
      </c>
      <c r="I56" s="3"/>
      <c r="J56" s="3"/>
    </row>
    <row r="57" spans="1:10" ht="14.45">
      <c r="A57" s="3"/>
      <c r="B57" s="3"/>
      <c r="C57" s="3"/>
      <c r="D57" s="59"/>
      <c r="E57" s="59"/>
      <c r="F57" s="59"/>
      <c r="G57" s="59"/>
      <c r="H57" s="3"/>
      <c r="I57" s="3"/>
      <c r="J57" s="3"/>
    </row>
    <row r="58" spans="1:10" ht="14.45">
      <c r="A58" s="3"/>
      <c r="B58" s="3"/>
      <c r="C58" s="3"/>
      <c r="D58" s="59"/>
      <c r="E58" s="59"/>
      <c r="F58" s="59"/>
      <c r="G58" s="59"/>
      <c r="H58" s="3"/>
      <c r="I58" s="3"/>
      <c r="J58" s="3"/>
    </row>
    <row r="59" spans="1:10" ht="18.600000000000001">
      <c r="A59" s="3"/>
      <c r="C59" s="10"/>
      <c r="D59" s="122" t="s">
        <v>52</v>
      </c>
      <c r="E59" s="122"/>
      <c r="F59" s="122"/>
      <c r="G59" s="122"/>
      <c r="H59" s="122"/>
      <c r="I59" s="3"/>
      <c r="J59" s="3"/>
    </row>
    <row r="60" spans="1:10" ht="15.95">
      <c r="A60" s="47"/>
      <c r="B60" s="32" t="s">
        <v>64</v>
      </c>
      <c r="C60" s="32" t="s">
        <v>64</v>
      </c>
      <c r="D60" s="123" t="s">
        <v>65</v>
      </c>
      <c r="E60" s="123"/>
      <c r="F60" s="123"/>
      <c r="G60" s="123"/>
      <c r="H60" s="123"/>
      <c r="I60" s="47"/>
      <c r="J60" s="47"/>
    </row>
    <row r="61" spans="1:10" ht="15.95">
      <c r="A61" s="3"/>
      <c r="B61" s="89" t="s">
        <v>2</v>
      </c>
      <c r="C61" s="89"/>
      <c r="D61" s="89"/>
      <c r="E61" s="89"/>
      <c r="F61" s="89"/>
      <c r="G61" s="89"/>
      <c r="H61" s="89"/>
      <c r="I61" s="3"/>
      <c r="J61" s="3"/>
    </row>
    <row r="62" spans="1:10" ht="14.45">
      <c r="A62" s="3"/>
      <c r="B62" s="16" t="s">
        <v>64</v>
      </c>
      <c r="C62" s="17" t="s">
        <v>64</v>
      </c>
      <c r="D62" s="79" t="s">
        <v>4</v>
      </c>
      <c r="E62" s="80"/>
      <c r="F62" s="80"/>
      <c r="G62" s="81"/>
      <c r="H62" s="110" t="s">
        <v>64</v>
      </c>
      <c r="I62" s="3"/>
      <c r="J62" s="3"/>
    </row>
    <row r="63" spans="1:10" ht="14.45">
      <c r="A63" s="3"/>
      <c r="B63" s="14" t="s">
        <v>64</v>
      </c>
      <c r="C63" s="15" t="s">
        <v>64</v>
      </c>
      <c r="D63" s="86" t="s">
        <v>8</v>
      </c>
      <c r="E63" s="87"/>
      <c r="F63" s="87"/>
      <c r="G63" s="88"/>
      <c r="H63" s="110"/>
      <c r="I63" s="3"/>
      <c r="J63" s="3"/>
    </row>
    <row r="64" spans="1:10" ht="14.45">
      <c r="A64" s="3"/>
      <c r="B64" s="111" t="s">
        <v>10</v>
      </c>
      <c r="C64" s="113" t="s">
        <v>11</v>
      </c>
      <c r="D64" s="71" t="s">
        <v>12</v>
      </c>
      <c r="E64" s="71" t="s">
        <v>13</v>
      </c>
      <c r="F64" s="71" t="s">
        <v>14</v>
      </c>
      <c r="G64" s="71" t="s">
        <v>15</v>
      </c>
      <c r="H64" s="115" t="s">
        <v>64</v>
      </c>
      <c r="I64" s="3"/>
      <c r="J64" s="3"/>
    </row>
    <row r="65" spans="1:10" ht="14.45">
      <c r="A65" s="3"/>
      <c r="B65" s="112"/>
      <c r="C65" s="114"/>
      <c r="D65" s="91" t="s">
        <v>21</v>
      </c>
      <c r="E65" s="91"/>
      <c r="F65" s="91"/>
      <c r="G65" s="92"/>
      <c r="H65" s="115"/>
      <c r="I65" s="3"/>
      <c r="J65" s="3"/>
    </row>
    <row r="66" spans="1:10" ht="14.45">
      <c r="A66" s="3"/>
      <c r="B66" s="52">
        <v>4</v>
      </c>
      <c r="C66" s="55" t="s">
        <v>22</v>
      </c>
      <c r="D66" s="63" t="s">
        <v>86</v>
      </c>
      <c r="E66" s="24">
        <v>0</v>
      </c>
      <c r="F66" s="64" t="s">
        <v>86</v>
      </c>
      <c r="G66" s="65" t="s">
        <v>86</v>
      </c>
      <c r="H66" s="56" t="s">
        <v>64</v>
      </c>
      <c r="I66" s="3"/>
      <c r="J66" s="3"/>
    </row>
    <row r="67" spans="1:10" ht="14.45">
      <c r="A67" s="3"/>
      <c r="B67" s="72">
        <v>5</v>
      </c>
      <c r="C67" s="57" t="s">
        <v>23</v>
      </c>
      <c r="D67" s="63" t="s">
        <v>87</v>
      </c>
      <c r="E67" s="29">
        <v>0</v>
      </c>
      <c r="F67" s="64" t="s">
        <v>87</v>
      </c>
      <c r="G67" s="65" t="s">
        <v>88</v>
      </c>
      <c r="H67" s="56" t="s">
        <v>64</v>
      </c>
      <c r="I67" s="3"/>
      <c r="J67" s="3"/>
    </row>
    <row r="68" spans="1:10" ht="14.45">
      <c r="A68" s="3"/>
      <c r="B68" s="72">
        <v>6</v>
      </c>
      <c r="C68" s="57" t="s">
        <v>24</v>
      </c>
      <c r="D68" s="63" t="s">
        <v>89</v>
      </c>
      <c r="E68" s="29">
        <v>0</v>
      </c>
      <c r="F68" s="64" t="s">
        <v>89</v>
      </c>
      <c r="G68" s="65" t="s">
        <v>90</v>
      </c>
      <c r="H68" s="56" t="s">
        <v>64</v>
      </c>
      <c r="I68" s="3"/>
      <c r="J68" s="3"/>
    </row>
    <row r="69" spans="1:10" ht="14.45">
      <c r="A69" s="3"/>
      <c r="B69" s="72">
        <v>7</v>
      </c>
      <c r="C69" s="57" t="s">
        <v>25</v>
      </c>
      <c r="D69" s="24">
        <v>0</v>
      </c>
      <c r="E69" s="29">
        <v>0</v>
      </c>
      <c r="F69" s="24">
        <v>0</v>
      </c>
      <c r="G69" s="69" t="s">
        <v>90</v>
      </c>
      <c r="H69" s="56" t="s">
        <v>64</v>
      </c>
      <c r="I69" s="3"/>
      <c r="J69" s="3"/>
    </row>
    <row r="70" spans="1:10" ht="14.45">
      <c r="A70" s="3"/>
      <c r="B70" s="5" t="s">
        <v>64</v>
      </c>
      <c r="C70" s="5" t="s">
        <v>64</v>
      </c>
      <c r="D70" s="60" t="s">
        <v>64</v>
      </c>
      <c r="E70" s="60" t="s">
        <v>64</v>
      </c>
      <c r="F70" s="60" t="s">
        <v>64</v>
      </c>
      <c r="G70" s="60" t="s">
        <v>64</v>
      </c>
      <c r="H70" s="5" t="s">
        <v>64</v>
      </c>
      <c r="I70" s="3"/>
      <c r="J70" s="3"/>
    </row>
    <row r="71" spans="1:10" ht="14.45">
      <c r="A71" s="3"/>
      <c r="B71" s="8" t="s">
        <v>45</v>
      </c>
      <c r="C71" s="8"/>
      <c r="D71" s="60" t="s">
        <v>64</v>
      </c>
      <c r="E71" s="60" t="s">
        <v>64</v>
      </c>
      <c r="F71" s="60" t="s">
        <v>64</v>
      </c>
      <c r="G71" s="60" t="s">
        <v>64</v>
      </c>
      <c r="H71" s="5" t="s">
        <v>64</v>
      </c>
      <c r="I71" s="3"/>
      <c r="J71" s="3"/>
    </row>
    <row r="72" spans="1:10" ht="14.45">
      <c r="A72" s="3"/>
      <c r="B72" s="9" t="s">
        <v>73</v>
      </c>
      <c r="C72" s="9"/>
      <c r="D72" s="61"/>
      <c r="E72" s="61"/>
      <c r="F72" s="61"/>
      <c r="G72" s="61"/>
      <c r="H72" s="9"/>
      <c r="I72" s="5" t="s">
        <v>64</v>
      </c>
      <c r="J72" s="3"/>
    </row>
    <row r="73" spans="1:10" ht="14.45">
      <c r="A73" s="3"/>
      <c r="B73" s="9" t="s">
        <v>47</v>
      </c>
      <c r="C73" s="9"/>
      <c r="D73" s="61"/>
      <c r="E73" s="61"/>
      <c r="F73" s="61"/>
      <c r="G73" s="60" t="s">
        <v>64</v>
      </c>
      <c r="H73" s="5" t="s">
        <v>64</v>
      </c>
      <c r="I73" s="3"/>
      <c r="J73" s="3"/>
    </row>
    <row r="74" spans="1:10" ht="14.45">
      <c r="A74" s="3"/>
      <c r="B74" s="9" t="s">
        <v>48</v>
      </c>
      <c r="C74" s="9"/>
      <c r="D74" s="61"/>
      <c r="E74" s="61"/>
      <c r="F74" s="60" t="s">
        <v>64</v>
      </c>
      <c r="G74" s="60" t="s">
        <v>64</v>
      </c>
      <c r="H74" s="5" t="s">
        <v>64</v>
      </c>
      <c r="I74" s="3"/>
      <c r="J74" s="3"/>
    </row>
    <row r="75" spans="1:10" ht="14.45">
      <c r="A75" s="3"/>
      <c r="B75" s="3"/>
      <c r="C75" s="3"/>
      <c r="D75" s="59"/>
      <c r="E75" s="59"/>
      <c r="F75" s="59"/>
      <c r="G75" s="59"/>
      <c r="H75" s="3"/>
      <c r="I75" s="3"/>
      <c r="J75" s="3"/>
    </row>
    <row r="76" spans="1:10" ht="14.45">
      <c r="A76" s="3"/>
      <c r="B76" s="54" t="s">
        <v>91</v>
      </c>
      <c r="C76" s="54"/>
      <c r="D76" s="58"/>
      <c r="E76" s="58"/>
      <c r="F76" s="58"/>
      <c r="G76" s="58"/>
      <c r="H76" s="54"/>
      <c r="I76" s="3"/>
      <c r="J76" s="3"/>
    </row>
    <row r="77" spans="1:10" ht="14.45">
      <c r="A77" s="3"/>
      <c r="B77" s="54" t="s">
        <v>63</v>
      </c>
      <c r="C77" s="54"/>
      <c r="D77" s="58"/>
      <c r="E77" s="58" t="s">
        <v>64</v>
      </c>
      <c r="F77" s="58" t="s">
        <v>64</v>
      </c>
      <c r="G77" s="58" t="s">
        <v>64</v>
      </c>
      <c r="H77" s="54" t="s">
        <v>64</v>
      </c>
      <c r="I77" s="3"/>
      <c r="J77" s="3"/>
    </row>
    <row r="78" spans="1:10" ht="14.45">
      <c r="A78" s="3"/>
      <c r="B78" s="3"/>
      <c r="C78" s="3"/>
      <c r="D78" s="59"/>
      <c r="E78" s="59"/>
      <c r="F78" s="59"/>
      <c r="G78" s="59"/>
      <c r="H78" s="3"/>
      <c r="I78" s="3"/>
      <c r="J78" s="3"/>
    </row>
    <row r="79" spans="1:10" ht="14.45">
      <c r="A79" s="3"/>
      <c r="B79" s="3"/>
      <c r="C79" s="3"/>
      <c r="D79" s="59"/>
      <c r="E79" s="59"/>
      <c r="F79" s="59"/>
      <c r="G79" s="59"/>
      <c r="H79" s="3"/>
      <c r="I79" s="3"/>
      <c r="J79" s="3"/>
    </row>
    <row r="80" spans="1:10" ht="16.5" customHeight="1">
      <c r="A80" s="40"/>
      <c r="B80" s="41" t="s">
        <v>64</v>
      </c>
      <c r="C80" s="41" t="s">
        <v>64</v>
      </c>
      <c r="D80" s="117" t="s">
        <v>92</v>
      </c>
      <c r="E80" s="117"/>
      <c r="F80" s="117"/>
      <c r="G80" s="117"/>
      <c r="H80" s="117"/>
      <c r="I80" s="42" t="s">
        <v>64</v>
      </c>
      <c r="J80" s="2" t="s">
        <v>1</v>
      </c>
    </row>
    <row r="81" spans="1:10" ht="15.95">
      <c r="A81" s="3"/>
      <c r="B81" s="89" t="s">
        <v>2</v>
      </c>
      <c r="C81" s="89"/>
      <c r="D81" s="89"/>
      <c r="E81" s="89"/>
      <c r="F81" s="89"/>
      <c r="G81" s="89"/>
      <c r="H81" s="89"/>
      <c r="I81" s="1" t="s">
        <v>64</v>
      </c>
      <c r="J81" s="2" t="s">
        <v>3</v>
      </c>
    </row>
    <row r="82" spans="1:10" ht="14.45">
      <c r="A82" s="3"/>
      <c r="B82" s="16" t="s">
        <v>64</v>
      </c>
      <c r="C82" s="17" t="s">
        <v>64</v>
      </c>
      <c r="D82" s="79" t="s">
        <v>4</v>
      </c>
      <c r="E82" s="80"/>
      <c r="F82" s="80"/>
      <c r="G82" s="81"/>
      <c r="H82" s="110" t="s">
        <v>64</v>
      </c>
      <c r="I82" s="1" t="s">
        <v>64</v>
      </c>
      <c r="J82" s="2" t="s">
        <v>7</v>
      </c>
    </row>
    <row r="83" spans="1:10" ht="14.45">
      <c r="A83" s="3"/>
      <c r="B83" s="14" t="s">
        <v>64</v>
      </c>
      <c r="C83" s="15" t="s">
        <v>64</v>
      </c>
      <c r="D83" s="86" t="s">
        <v>8</v>
      </c>
      <c r="E83" s="87"/>
      <c r="F83" s="87"/>
      <c r="G83" s="88"/>
      <c r="H83" s="110"/>
      <c r="I83" s="1" t="s">
        <v>64</v>
      </c>
      <c r="J83" s="2" t="s">
        <v>9</v>
      </c>
    </row>
    <row r="84" spans="1:10" ht="14.45">
      <c r="A84" s="3"/>
      <c r="B84" s="111" t="s">
        <v>10</v>
      </c>
      <c r="C84" s="113" t="s">
        <v>11</v>
      </c>
      <c r="D84" s="71" t="s">
        <v>12</v>
      </c>
      <c r="E84" s="71" t="s">
        <v>13</v>
      </c>
      <c r="F84" s="71" t="s">
        <v>14</v>
      </c>
      <c r="G84" s="71" t="s">
        <v>15</v>
      </c>
      <c r="H84" s="115" t="s">
        <v>64</v>
      </c>
      <c r="I84" s="1" t="s">
        <v>64</v>
      </c>
      <c r="J84" s="2" t="s">
        <v>20</v>
      </c>
    </row>
    <row r="85" spans="1:10" ht="14.45">
      <c r="A85" s="3"/>
      <c r="B85" s="112"/>
      <c r="C85" s="114"/>
      <c r="D85" s="91" t="s">
        <v>21</v>
      </c>
      <c r="E85" s="91"/>
      <c r="F85" s="91"/>
      <c r="G85" s="92"/>
      <c r="H85" s="115"/>
      <c r="I85" s="1" t="s">
        <v>64</v>
      </c>
      <c r="J85" s="3"/>
    </row>
    <row r="86" spans="1:10" ht="14.45">
      <c r="A86" s="3"/>
      <c r="B86" s="52">
        <v>4</v>
      </c>
      <c r="C86" s="55" t="s">
        <v>22</v>
      </c>
      <c r="D86" s="63" t="s">
        <v>93</v>
      </c>
      <c r="E86" s="29">
        <v>0</v>
      </c>
      <c r="F86" s="64" t="s">
        <v>93</v>
      </c>
      <c r="G86" s="65" t="s">
        <v>93</v>
      </c>
      <c r="H86" s="56" t="s">
        <v>64</v>
      </c>
      <c r="I86" s="1" t="s">
        <v>64</v>
      </c>
      <c r="J86" s="3"/>
    </row>
    <row r="87" spans="1:10" ht="14.45">
      <c r="A87" s="3"/>
      <c r="B87" s="72">
        <v>5</v>
      </c>
      <c r="C87" s="57" t="s">
        <v>23</v>
      </c>
      <c r="D87" s="63" t="s">
        <v>94</v>
      </c>
      <c r="E87" s="29">
        <v>0</v>
      </c>
      <c r="F87" s="64" t="s">
        <v>94</v>
      </c>
      <c r="G87" s="65" t="s">
        <v>95</v>
      </c>
      <c r="H87" s="56" t="s">
        <v>64</v>
      </c>
      <c r="I87" s="1" t="s">
        <v>64</v>
      </c>
      <c r="J87" s="3"/>
    </row>
    <row r="88" spans="1:10" ht="14.45">
      <c r="A88" s="3"/>
      <c r="B88" s="72">
        <v>6</v>
      </c>
      <c r="C88" s="57" t="s">
        <v>24</v>
      </c>
      <c r="D88" s="63" t="s">
        <v>96</v>
      </c>
      <c r="E88" s="29">
        <v>0</v>
      </c>
      <c r="F88" s="64" t="s">
        <v>96</v>
      </c>
      <c r="G88" s="65" t="s">
        <v>97</v>
      </c>
      <c r="H88" s="56" t="s">
        <v>64</v>
      </c>
      <c r="I88" s="1" t="s">
        <v>64</v>
      </c>
      <c r="J88" s="3"/>
    </row>
    <row r="89" spans="1:10" ht="14.45">
      <c r="A89" s="3"/>
      <c r="B89" s="72">
        <v>7</v>
      </c>
      <c r="C89" s="57" t="s">
        <v>25</v>
      </c>
      <c r="D89" s="63" t="s">
        <v>98</v>
      </c>
      <c r="E89" s="29">
        <v>0</v>
      </c>
      <c r="F89" s="64" t="s">
        <v>98</v>
      </c>
      <c r="G89" s="66" t="s">
        <v>99</v>
      </c>
      <c r="H89" s="56" t="s">
        <v>64</v>
      </c>
      <c r="I89" s="1" t="s">
        <v>64</v>
      </c>
      <c r="J89" s="3"/>
    </row>
    <row r="90" spans="1:10" ht="14.45">
      <c r="A90" s="3"/>
      <c r="B90" s="5" t="s">
        <v>64</v>
      </c>
      <c r="C90" s="5" t="s">
        <v>64</v>
      </c>
      <c r="D90" s="60" t="s">
        <v>64</v>
      </c>
      <c r="E90" s="60" t="s">
        <v>64</v>
      </c>
      <c r="F90" s="60" t="s">
        <v>64</v>
      </c>
      <c r="G90" s="60" t="s">
        <v>64</v>
      </c>
      <c r="H90" s="5" t="s">
        <v>64</v>
      </c>
      <c r="I90" s="1" t="s">
        <v>64</v>
      </c>
      <c r="J90" s="3"/>
    </row>
    <row r="91" spans="1:10" ht="14.45">
      <c r="A91" s="3"/>
      <c r="B91" s="8" t="s">
        <v>45</v>
      </c>
      <c r="C91" s="8"/>
      <c r="D91" s="60" t="s">
        <v>64</v>
      </c>
      <c r="E91" s="60" t="s">
        <v>64</v>
      </c>
      <c r="F91" s="60" t="s">
        <v>64</v>
      </c>
      <c r="G91" s="60" t="s">
        <v>64</v>
      </c>
      <c r="H91" s="5" t="s">
        <v>64</v>
      </c>
      <c r="I91" s="1" t="s">
        <v>64</v>
      </c>
      <c r="J91" s="3"/>
    </row>
    <row r="92" spans="1:10" ht="14.45">
      <c r="A92" s="3"/>
      <c r="B92" s="9" t="s">
        <v>73</v>
      </c>
      <c r="C92" s="9"/>
      <c r="D92" s="61"/>
      <c r="E92" s="61"/>
      <c r="F92" s="61"/>
      <c r="G92" s="61"/>
      <c r="H92" s="9"/>
      <c r="I92" s="5" t="s">
        <v>64</v>
      </c>
      <c r="J92" s="3"/>
    </row>
    <row r="93" spans="1:10" ht="14.45">
      <c r="A93" s="3"/>
      <c r="B93" s="9" t="s">
        <v>47</v>
      </c>
      <c r="C93" s="9"/>
      <c r="D93" s="61"/>
      <c r="E93" s="61"/>
      <c r="F93" s="61"/>
      <c r="G93" s="60" t="s">
        <v>64</v>
      </c>
      <c r="H93" s="5" t="s">
        <v>64</v>
      </c>
      <c r="I93" s="1" t="s">
        <v>64</v>
      </c>
      <c r="J93" s="3"/>
    </row>
    <row r="94" spans="1:10" ht="14.45">
      <c r="A94" s="3"/>
      <c r="B94" s="9" t="s">
        <v>48</v>
      </c>
      <c r="C94" s="9"/>
      <c r="D94" s="61"/>
      <c r="E94" s="61"/>
      <c r="F94" s="60" t="s">
        <v>64</v>
      </c>
      <c r="G94" s="60" t="s">
        <v>64</v>
      </c>
      <c r="H94" s="5" t="s">
        <v>64</v>
      </c>
      <c r="I94" s="1" t="s">
        <v>64</v>
      </c>
      <c r="J94" s="3"/>
    </row>
    <row r="95" spans="1:10" ht="14.45">
      <c r="A95" s="3"/>
      <c r="B95" s="9" t="s">
        <v>64</v>
      </c>
      <c r="C95" s="5" t="s">
        <v>64</v>
      </c>
      <c r="D95" s="60" t="s">
        <v>64</v>
      </c>
      <c r="E95" s="60" t="s">
        <v>64</v>
      </c>
      <c r="F95" s="60" t="s">
        <v>64</v>
      </c>
      <c r="G95" s="60" t="s">
        <v>64</v>
      </c>
      <c r="H95" s="5" t="s">
        <v>64</v>
      </c>
      <c r="I95" s="1" t="s">
        <v>64</v>
      </c>
      <c r="J95" s="3"/>
    </row>
    <row r="96" spans="1:10" ht="14.45">
      <c r="A96" s="3"/>
      <c r="B96" s="9" t="s">
        <v>64</v>
      </c>
      <c r="C96" s="5" t="s">
        <v>64</v>
      </c>
      <c r="D96" s="60" t="s">
        <v>64</v>
      </c>
      <c r="E96" s="60" t="s">
        <v>64</v>
      </c>
      <c r="F96" s="60" t="s">
        <v>64</v>
      </c>
      <c r="G96" s="60" t="s">
        <v>64</v>
      </c>
      <c r="H96" s="5" t="s">
        <v>64</v>
      </c>
      <c r="I96" s="1" t="s">
        <v>64</v>
      </c>
      <c r="J96" s="3"/>
    </row>
    <row r="97" spans="1:10" ht="18.600000000000001">
      <c r="A97" s="3"/>
      <c r="C97" s="10"/>
      <c r="D97" s="118" t="s">
        <v>49</v>
      </c>
      <c r="E97" s="118"/>
      <c r="F97" s="118"/>
      <c r="G97" s="118"/>
      <c r="H97" s="118"/>
      <c r="I97" s="3"/>
      <c r="J97" s="3"/>
    </row>
    <row r="98" spans="1:10" ht="15.95">
      <c r="A98" s="47"/>
      <c r="B98" s="32" t="s">
        <v>64</v>
      </c>
      <c r="C98" s="32" t="s">
        <v>64</v>
      </c>
      <c r="D98" s="119" t="s">
        <v>92</v>
      </c>
      <c r="E98" s="119"/>
      <c r="F98" s="119"/>
      <c r="G98" s="119"/>
      <c r="H98" s="119"/>
      <c r="I98" s="47"/>
      <c r="J98" s="47"/>
    </row>
    <row r="99" spans="1:10" ht="15.95">
      <c r="A99" s="3"/>
      <c r="B99" s="89" t="s">
        <v>2</v>
      </c>
      <c r="C99" s="89"/>
      <c r="D99" s="89"/>
      <c r="E99" s="89"/>
      <c r="F99" s="89"/>
      <c r="G99" s="89"/>
      <c r="H99" s="89"/>
      <c r="I99" s="3"/>
      <c r="J99" s="3"/>
    </row>
    <row r="100" spans="1:10" ht="14.45">
      <c r="A100" s="3"/>
      <c r="B100" s="16" t="s">
        <v>64</v>
      </c>
      <c r="C100" s="17" t="s">
        <v>64</v>
      </c>
      <c r="D100" s="79" t="s">
        <v>4</v>
      </c>
      <c r="E100" s="80"/>
      <c r="F100" s="80"/>
      <c r="G100" s="81"/>
      <c r="H100" s="110" t="s">
        <v>64</v>
      </c>
      <c r="I100" s="3"/>
      <c r="J100" s="3"/>
    </row>
    <row r="101" spans="1:10" ht="14.45">
      <c r="A101" s="3"/>
      <c r="B101" s="14" t="s">
        <v>64</v>
      </c>
      <c r="C101" s="15" t="s">
        <v>64</v>
      </c>
      <c r="D101" s="86" t="s">
        <v>8</v>
      </c>
      <c r="E101" s="87"/>
      <c r="F101" s="87"/>
      <c r="G101" s="88"/>
      <c r="H101" s="110"/>
      <c r="I101" s="3"/>
      <c r="J101" s="3"/>
    </row>
    <row r="102" spans="1:10" ht="14.45">
      <c r="A102" s="3"/>
      <c r="B102" s="111" t="s">
        <v>10</v>
      </c>
      <c r="C102" s="113" t="s">
        <v>11</v>
      </c>
      <c r="D102" s="71" t="s">
        <v>12</v>
      </c>
      <c r="E102" s="71" t="s">
        <v>13</v>
      </c>
      <c r="F102" s="71" t="s">
        <v>14</v>
      </c>
      <c r="G102" s="71" t="s">
        <v>15</v>
      </c>
      <c r="H102" s="115" t="s">
        <v>64</v>
      </c>
      <c r="I102" s="3"/>
      <c r="J102" s="3"/>
    </row>
    <row r="103" spans="1:10" ht="14.45">
      <c r="A103" s="3"/>
      <c r="B103" s="112"/>
      <c r="C103" s="114"/>
      <c r="D103" s="91" t="s">
        <v>21</v>
      </c>
      <c r="E103" s="91"/>
      <c r="F103" s="91"/>
      <c r="G103" s="92"/>
      <c r="H103" s="115"/>
      <c r="I103" s="3"/>
      <c r="J103" s="3"/>
    </row>
    <row r="104" spans="1:10" ht="14.45">
      <c r="A104" s="3"/>
      <c r="B104" s="52">
        <v>4</v>
      </c>
      <c r="C104" s="55" t="s">
        <v>22</v>
      </c>
      <c r="D104" s="63" t="s">
        <v>93</v>
      </c>
      <c r="E104" s="29">
        <v>0</v>
      </c>
      <c r="F104" s="64" t="s">
        <v>93</v>
      </c>
      <c r="G104" s="65" t="s">
        <v>93</v>
      </c>
      <c r="H104" s="56" t="s">
        <v>64</v>
      </c>
      <c r="I104" s="3"/>
      <c r="J104" s="3"/>
    </row>
    <row r="105" spans="1:10" ht="14.45">
      <c r="A105" s="3"/>
      <c r="B105" s="72">
        <v>5</v>
      </c>
      <c r="C105" s="57" t="s">
        <v>23</v>
      </c>
      <c r="D105" s="63" t="s">
        <v>94</v>
      </c>
      <c r="E105" s="29">
        <v>0</v>
      </c>
      <c r="F105" s="64" t="s">
        <v>94</v>
      </c>
      <c r="G105" s="65" t="s">
        <v>95</v>
      </c>
      <c r="H105" s="56" t="s">
        <v>64</v>
      </c>
      <c r="I105" s="3"/>
      <c r="J105" s="3"/>
    </row>
    <row r="106" spans="1:10" ht="14.45">
      <c r="A106" s="3"/>
      <c r="B106" s="72">
        <v>6</v>
      </c>
      <c r="C106" s="57" t="s">
        <v>24</v>
      </c>
      <c r="D106" s="63" t="s">
        <v>96</v>
      </c>
      <c r="E106" s="29">
        <v>0</v>
      </c>
      <c r="F106" s="64" t="s">
        <v>96</v>
      </c>
      <c r="G106" s="65" t="s">
        <v>97</v>
      </c>
      <c r="H106" s="56" t="s">
        <v>64</v>
      </c>
      <c r="I106" s="3"/>
      <c r="J106" s="3"/>
    </row>
    <row r="107" spans="1:10" ht="14.45">
      <c r="A107" s="3"/>
      <c r="B107" s="72">
        <v>7</v>
      </c>
      <c r="C107" s="57" t="s">
        <v>25</v>
      </c>
      <c r="D107" s="63" t="s">
        <v>98</v>
      </c>
      <c r="E107" s="29">
        <v>0</v>
      </c>
      <c r="F107" s="64" t="s">
        <v>98</v>
      </c>
      <c r="G107" s="67" t="s">
        <v>99</v>
      </c>
      <c r="H107" s="56" t="s">
        <v>64</v>
      </c>
      <c r="I107" s="3"/>
      <c r="J107" s="3"/>
    </row>
    <row r="108" spans="1:10" ht="14.45">
      <c r="A108" s="3"/>
      <c r="B108" s="5" t="s">
        <v>64</v>
      </c>
      <c r="C108" s="5" t="s">
        <v>64</v>
      </c>
      <c r="D108" s="60" t="s">
        <v>64</v>
      </c>
      <c r="E108" s="60" t="s">
        <v>64</v>
      </c>
      <c r="F108" s="60" t="s">
        <v>64</v>
      </c>
      <c r="G108" s="60" t="s">
        <v>64</v>
      </c>
      <c r="H108" s="5" t="s">
        <v>64</v>
      </c>
      <c r="I108" s="3"/>
      <c r="J108" s="3"/>
    </row>
    <row r="109" spans="1:10" ht="14.45">
      <c r="A109" s="3"/>
      <c r="B109" s="8" t="s">
        <v>45</v>
      </c>
      <c r="C109" s="8"/>
      <c r="D109" s="60" t="s">
        <v>64</v>
      </c>
      <c r="E109" s="60" t="s">
        <v>64</v>
      </c>
      <c r="F109" s="60" t="s">
        <v>64</v>
      </c>
      <c r="G109" s="60" t="s">
        <v>64</v>
      </c>
      <c r="H109" s="5" t="s">
        <v>64</v>
      </c>
      <c r="I109" s="3"/>
      <c r="J109" s="3"/>
    </row>
    <row r="110" spans="1:10" ht="14.45">
      <c r="A110" s="3"/>
      <c r="B110" s="9" t="s">
        <v>73</v>
      </c>
      <c r="C110" s="9"/>
      <c r="D110" s="61"/>
      <c r="E110" s="61"/>
      <c r="F110" s="61"/>
      <c r="G110" s="61"/>
      <c r="H110" s="9"/>
      <c r="I110" s="5" t="s">
        <v>64</v>
      </c>
      <c r="J110" s="3"/>
    </row>
    <row r="111" spans="1:10" ht="14.45">
      <c r="A111" s="3"/>
      <c r="B111" s="9" t="s">
        <v>47</v>
      </c>
      <c r="C111" s="9"/>
      <c r="D111" s="61"/>
      <c r="E111" s="61"/>
      <c r="F111" s="61"/>
      <c r="G111" s="60" t="s">
        <v>64</v>
      </c>
      <c r="H111" s="5" t="s">
        <v>64</v>
      </c>
      <c r="I111" s="3"/>
      <c r="J111" s="3"/>
    </row>
    <row r="112" spans="1:10" ht="14.45">
      <c r="A112" s="3"/>
      <c r="B112" s="9" t="s">
        <v>48</v>
      </c>
      <c r="C112" s="9"/>
      <c r="D112" s="61"/>
      <c r="E112" s="61"/>
      <c r="F112" s="60" t="s">
        <v>64</v>
      </c>
      <c r="G112" s="60" t="s">
        <v>64</v>
      </c>
      <c r="H112" s="5" t="s">
        <v>64</v>
      </c>
      <c r="I112" s="3"/>
      <c r="J112" s="3"/>
    </row>
    <row r="113" spans="1:10" ht="14.45">
      <c r="A113" s="3"/>
      <c r="B113" s="10"/>
      <c r="C113" s="10"/>
      <c r="D113" s="62"/>
      <c r="E113" s="62"/>
      <c r="F113" s="62"/>
      <c r="G113" s="62"/>
      <c r="H113" s="10"/>
      <c r="I113" s="3"/>
      <c r="J113" s="3"/>
    </row>
    <row r="114" spans="1:10" ht="14.45">
      <c r="A114" s="3"/>
      <c r="B114" s="10"/>
      <c r="C114" s="10"/>
      <c r="D114" s="62"/>
      <c r="E114" s="62"/>
      <c r="F114" s="62"/>
      <c r="G114" s="62"/>
      <c r="H114" s="10"/>
      <c r="I114" s="3"/>
      <c r="J114" s="3"/>
    </row>
    <row r="115" spans="1:10" ht="18.600000000000001">
      <c r="A115" s="3"/>
      <c r="C115" s="10"/>
      <c r="D115" s="120" t="s">
        <v>51</v>
      </c>
      <c r="E115" s="120"/>
      <c r="F115" s="120"/>
      <c r="G115" s="120"/>
      <c r="H115" s="120"/>
      <c r="I115" s="3"/>
      <c r="J115" s="3"/>
    </row>
    <row r="116" spans="1:10" ht="15.95">
      <c r="A116" s="47"/>
      <c r="B116" s="32" t="s">
        <v>64</v>
      </c>
      <c r="C116" s="32" t="s">
        <v>64</v>
      </c>
      <c r="D116" s="121" t="s">
        <v>92</v>
      </c>
      <c r="E116" s="121"/>
      <c r="F116" s="121"/>
      <c r="G116" s="121"/>
      <c r="H116" s="121"/>
      <c r="I116" s="47"/>
      <c r="J116" s="47"/>
    </row>
    <row r="117" spans="1:10" ht="15.95">
      <c r="A117" s="3"/>
      <c r="B117" s="89" t="s">
        <v>2</v>
      </c>
      <c r="C117" s="89"/>
      <c r="D117" s="89"/>
      <c r="E117" s="89"/>
      <c r="F117" s="89"/>
      <c r="G117" s="89"/>
      <c r="H117" s="89"/>
      <c r="I117" s="3"/>
      <c r="J117" s="3"/>
    </row>
    <row r="118" spans="1:10" ht="14.45">
      <c r="A118" s="3"/>
      <c r="B118" s="16" t="s">
        <v>64</v>
      </c>
      <c r="C118" s="17" t="s">
        <v>64</v>
      </c>
      <c r="D118" s="79" t="s">
        <v>4</v>
      </c>
      <c r="E118" s="80"/>
      <c r="F118" s="80"/>
      <c r="G118" s="81"/>
      <c r="H118" s="110" t="s">
        <v>64</v>
      </c>
      <c r="I118" s="3"/>
      <c r="J118" s="3"/>
    </row>
    <row r="119" spans="1:10" ht="14.45">
      <c r="A119" s="3"/>
      <c r="B119" s="14" t="s">
        <v>64</v>
      </c>
      <c r="C119" s="15" t="s">
        <v>64</v>
      </c>
      <c r="D119" s="86" t="s">
        <v>8</v>
      </c>
      <c r="E119" s="87"/>
      <c r="F119" s="87"/>
      <c r="G119" s="88"/>
      <c r="H119" s="110"/>
      <c r="I119" s="3"/>
      <c r="J119" s="3"/>
    </row>
    <row r="120" spans="1:10" ht="14.45">
      <c r="A120" s="3"/>
      <c r="B120" s="111" t="s">
        <v>10</v>
      </c>
      <c r="C120" s="113" t="s">
        <v>11</v>
      </c>
      <c r="D120" s="71" t="s">
        <v>12</v>
      </c>
      <c r="E120" s="71" t="s">
        <v>13</v>
      </c>
      <c r="F120" s="71" t="s">
        <v>14</v>
      </c>
      <c r="G120" s="71" t="s">
        <v>15</v>
      </c>
      <c r="H120" s="115" t="s">
        <v>64</v>
      </c>
      <c r="I120" s="3"/>
      <c r="J120" s="3"/>
    </row>
    <row r="121" spans="1:10" ht="14.45">
      <c r="A121" s="3"/>
      <c r="B121" s="112"/>
      <c r="C121" s="114"/>
      <c r="D121" s="91" t="s">
        <v>21</v>
      </c>
      <c r="E121" s="91"/>
      <c r="F121" s="91"/>
      <c r="G121" s="92"/>
      <c r="H121" s="115"/>
      <c r="I121" s="3"/>
      <c r="J121" s="3"/>
    </row>
    <row r="122" spans="1:10" ht="14.45">
      <c r="A122" s="3"/>
      <c r="B122" s="52">
        <v>4</v>
      </c>
      <c r="C122" s="55" t="s">
        <v>22</v>
      </c>
      <c r="D122" s="29">
        <v>0</v>
      </c>
      <c r="E122" s="29">
        <v>0</v>
      </c>
      <c r="F122" s="29">
        <v>0</v>
      </c>
      <c r="G122" s="29">
        <v>0</v>
      </c>
      <c r="H122" s="56" t="s">
        <v>64</v>
      </c>
      <c r="I122" s="3"/>
      <c r="J122" s="3"/>
    </row>
    <row r="123" spans="1:10" ht="14.45">
      <c r="A123" s="3"/>
      <c r="B123" s="72">
        <v>5</v>
      </c>
      <c r="C123" s="57" t="s">
        <v>23</v>
      </c>
      <c r="D123" s="29">
        <v>0</v>
      </c>
      <c r="E123" s="29">
        <v>0</v>
      </c>
      <c r="F123" s="29">
        <v>0</v>
      </c>
      <c r="G123" s="29">
        <v>0</v>
      </c>
      <c r="H123" s="56" t="s">
        <v>64</v>
      </c>
      <c r="I123" s="3"/>
      <c r="J123" s="3"/>
    </row>
    <row r="124" spans="1:10" ht="14.45">
      <c r="A124" s="3"/>
      <c r="B124" s="72">
        <v>6</v>
      </c>
      <c r="C124" s="57" t="s">
        <v>24</v>
      </c>
      <c r="D124" s="29">
        <v>0</v>
      </c>
      <c r="E124" s="29">
        <v>0</v>
      </c>
      <c r="F124" s="29">
        <v>0</v>
      </c>
      <c r="G124" s="29">
        <v>0</v>
      </c>
      <c r="H124" s="56" t="s">
        <v>64</v>
      </c>
      <c r="I124" s="3"/>
      <c r="J124" s="3"/>
    </row>
    <row r="125" spans="1:10" ht="14.45">
      <c r="A125" s="3"/>
      <c r="B125" s="72">
        <v>7</v>
      </c>
      <c r="C125" s="57" t="s">
        <v>25</v>
      </c>
      <c r="D125" s="29">
        <v>0</v>
      </c>
      <c r="E125" s="29">
        <v>0</v>
      </c>
      <c r="F125" s="29">
        <v>0</v>
      </c>
      <c r="G125" s="29">
        <v>0</v>
      </c>
      <c r="H125" s="56" t="s">
        <v>64</v>
      </c>
      <c r="I125" s="3"/>
      <c r="J125" s="3"/>
    </row>
    <row r="126" spans="1:10" ht="14.45">
      <c r="A126" s="3"/>
      <c r="B126" s="5" t="s">
        <v>64</v>
      </c>
      <c r="C126" s="5" t="s">
        <v>64</v>
      </c>
      <c r="D126" s="60" t="s">
        <v>64</v>
      </c>
      <c r="E126" s="60" t="s">
        <v>64</v>
      </c>
      <c r="F126" s="60" t="s">
        <v>64</v>
      </c>
      <c r="G126" s="60" t="s">
        <v>64</v>
      </c>
      <c r="H126" s="5" t="s">
        <v>64</v>
      </c>
      <c r="I126" s="3"/>
      <c r="J126" s="3"/>
    </row>
    <row r="127" spans="1:10" ht="14.45">
      <c r="A127" s="3"/>
      <c r="B127" s="8" t="s">
        <v>45</v>
      </c>
      <c r="C127" s="8"/>
      <c r="D127" s="60" t="s">
        <v>64</v>
      </c>
      <c r="E127" s="60" t="s">
        <v>64</v>
      </c>
      <c r="F127" s="60" t="s">
        <v>64</v>
      </c>
      <c r="G127" s="60" t="s">
        <v>64</v>
      </c>
      <c r="H127" s="5" t="s">
        <v>64</v>
      </c>
      <c r="I127" s="3"/>
      <c r="J127" s="3"/>
    </row>
    <row r="128" spans="1:10" ht="14.45">
      <c r="A128" s="3"/>
      <c r="B128" s="9" t="s">
        <v>73</v>
      </c>
      <c r="C128" s="9"/>
      <c r="D128" s="61"/>
      <c r="E128" s="61"/>
      <c r="F128" s="61"/>
      <c r="G128" s="61"/>
      <c r="H128" s="9"/>
      <c r="I128" s="5" t="s">
        <v>64</v>
      </c>
      <c r="J128" s="3"/>
    </row>
    <row r="129" spans="1:10" ht="14.45">
      <c r="A129" s="3"/>
      <c r="B129" s="9" t="s">
        <v>47</v>
      </c>
      <c r="C129" s="9"/>
      <c r="D129" s="61"/>
      <c r="E129" s="61"/>
      <c r="F129" s="61"/>
      <c r="G129" s="60" t="s">
        <v>64</v>
      </c>
      <c r="H129" s="5" t="s">
        <v>64</v>
      </c>
      <c r="I129" s="3"/>
      <c r="J129" s="3"/>
    </row>
    <row r="130" spans="1:10" ht="14.45">
      <c r="A130" s="3"/>
      <c r="B130" s="9" t="s">
        <v>48</v>
      </c>
      <c r="C130" s="9"/>
      <c r="D130" s="61"/>
      <c r="E130" s="61"/>
      <c r="F130" s="60" t="s">
        <v>64</v>
      </c>
      <c r="G130" s="60" t="s">
        <v>64</v>
      </c>
      <c r="H130" s="5" t="s">
        <v>64</v>
      </c>
      <c r="I130" s="3"/>
      <c r="J130" s="3"/>
    </row>
    <row r="131" spans="1:10" ht="14.45">
      <c r="A131" s="3"/>
      <c r="B131" s="3"/>
      <c r="C131" s="3"/>
      <c r="D131" s="59"/>
      <c r="E131" s="59"/>
      <c r="F131" s="59"/>
      <c r="G131" s="59"/>
      <c r="H131" s="3"/>
      <c r="I131" s="3"/>
      <c r="J131" s="3"/>
    </row>
    <row r="132" spans="1:10" ht="14.45">
      <c r="A132" s="3"/>
      <c r="B132" s="3"/>
      <c r="C132" s="3"/>
      <c r="D132" s="59"/>
      <c r="E132" s="59"/>
      <c r="F132" s="59"/>
      <c r="G132" s="59"/>
      <c r="H132" s="3"/>
      <c r="I132" s="3"/>
      <c r="J132" s="3"/>
    </row>
    <row r="133" spans="1:10" ht="18.600000000000001">
      <c r="A133" s="3"/>
      <c r="C133" s="10"/>
      <c r="D133" s="122" t="s">
        <v>52</v>
      </c>
      <c r="E133" s="122"/>
      <c r="F133" s="122"/>
      <c r="G133" s="122"/>
      <c r="H133" s="122"/>
      <c r="I133" s="3"/>
      <c r="J133" s="3"/>
    </row>
    <row r="134" spans="1:10" ht="15.95">
      <c r="A134" s="47"/>
      <c r="B134" s="32" t="s">
        <v>64</v>
      </c>
      <c r="C134" s="32" t="s">
        <v>64</v>
      </c>
      <c r="D134" s="123" t="s">
        <v>92</v>
      </c>
      <c r="E134" s="123"/>
      <c r="F134" s="123"/>
      <c r="G134" s="123"/>
      <c r="H134" s="123"/>
      <c r="I134" s="47"/>
      <c r="J134" s="47"/>
    </row>
    <row r="135" spans="1:10" ht="15.95">
      <c r="A135" s="3"/>
      <c r="B135" s="89" t="s">
        <v>2</v>
      </c>
      <c r="C135" s="89"/>
      <c r="D135" s="89"/>
      <c r="E135" s="89"/>
      <c r="F135" s="89"/>
      <c r="G135" s="89"/>
      <c r="H135" s="89"/>
      <c r="I135" s="3"/>
      <c r="J135" s="3"/>
    </row>
    <row r="136" spans="1:10" ht="14.45">
      <c r="A136" s="3"/>
      <c r="B136" s="16" t="s">
        <v>64</v>
      </c>
      <c r="C136" s="17" t="s">
        <v>64</v>
      </c>
      <c r="D136" s="79" t="s">
        <v>4</v>
      </c>
      <c r="E136" s="80"/>
      <c r="F136" s="80"/>
      <c r="G136" s="81"/>
      <c r="H136" s="110" t="s">
        <v>64</v>
      </c>
      <c r="I136" s="3"/>
      <c r="J136" s="3"/>
    </row>
    <row r="137" spans="1:10" ht="14.45">
      <c r="A137" s="3"/>
      <c r="B137" s="14" t="s">
        <v>64</v>
      </c>
      <c r="C137" s="15" t="s">
        <v>64</v>
      </c>
      <c r="D137" s="86" t="s">
        <v>8</v>
      </c>
      <c r="E137" s="87"/>
      <c r="F137" s="87"/>
      <c r="G137" s="88"/>
      <c r="H137" s="110"/>
      <c r="I137" s="3"/>
      <c r="J137" s="3"/>
    </row>
    <row r="138" spans="1:10" ht="14.45">
      <c r="A138" s="3"/>
      <c r="B138" s="111" t="s">
        <v>10</v>
      </c>
      <c r="C138" s="113" t="s">
        <v>11</v>
      </c>
      <c r="D138" s="71" t="s">
        <v>12</v>
      </c>
      <c r="E138" s="71" t="s">
        <v>13</v>
      </c>
      <c r="F138" s="71" t="s">
        <v>14</v>
      </c>
      <c r="G138" s="71" t="s">
        <v>15</v>
      </c>
      <c r="H138" s="115" t="s">
        <v>64</v>
      </c>
      <c r="I138" s="3"/>
      <c r="J138" s="3"/>
    </row>
    <row r="139" spans="1:10" ht="14.45">
      <c r="A139" s="3"/>
      <c r="B139" s="112"/>
      <c r="C139" s="114"/>
      <c r="D139" s="91" t="s">
        <v>21</v>
      </c>
      <c r="E139" s="91"/>
      <c r="F139" s="91"/>
      <c r="G139" s="92"/>
      <c r="H139" s="115"/>
      <c r="I139" s="3"/>
      <c r="J139" s="3"/>
    </row>
    <row r="140" spans="1:10" ht="14.45">
      <c r="A140" s="3"/>
      <c r="B140" s="52">
        <v>4</v>
      </c>
      <c r="C140" s="55" t="s">
        <v>22</v>
      </c>
      <c r="D140" s="29">
        <v>0</v>
      </c>
      <c r="E140" s="29">
        <v>0</v>
      </c>
      <c r="F140" s="29">
        <v>0</v>
      </c>
      <c r="G140" s="29">
        <v>0</v>
      </c>
      <c r="H140" s="56" t="s">
        <v>64</v>
      </c>
      <c r="I140" s="3"/>
      <c r="J140" s="3"/>
    </row>
    <row r="141" spans="1:10" ht="14.45">
      <c r="A141" s="3"/>
      <c r="B141" s="72">
        <v>5</v>
      </c>
      <c r="C141" s="57" t="s">
        <v>23</v>
      </c>
      <c r="D141" s="29">
        <v>0</v>
      </c>
      <c r="E141" s="29">
        <v>0</v>
      </c>
      <c r="F141" s="29">
        <v>0</v>
      </c>
      <c r="G141" s="29">
        <v>0</v>
      </c>
      <c r="H141" s="56" t="s">
        <v>64</v>
      </c>
      <c r="I141" s="3"/>
      <c r="J141" s="3"/>
    </row>
    <row r="142" spans="1:10" ht="14.45">
      <c r="A142" s="3"/>
      <c r="B142" s="72">
        <v>6</v>
      </c>
      <c r="C142" s="57" t="s">
        <v>24</v>
      </c>
      <c r="D142" s="29">
        <v>0</v>
      </c>
      <c r="E142" s="29">
        <v>0</v>
      </c>
      <c r="F142" s="29">
        <v>0</v>
      </c>
      <c r="G142" s="29">
        <v>0</v>
      </c>
      <c r="H142" s="56" t="s">
        <v>64</v>
      </c>
      <c r="I142" s="3"/>
      <c r="J142" s="3"/>
    </row>
    <row r="143" spans="1:10" ht="14.45">
      <c r="A143" s="3"/>
      <c r="B143" s="72">
        <v>7</v>
      </c>
      <c r="C143" s="57" t="s">
        <v>25</v>
      </c>
      <c r="D143" s="29">
        <v>0</v>
      </c>
      <c r="E143" s="29">
        <v>0</v>
      </c>
      <c r="F143" s="29">
        <v>0</v>
      </c>
      <c r="G143" s="29">
        <v>0</v>
      </c>
      <c r="H143" s="56" t="s">
        <v>64</v>
      </c>
      <c r="I143" s="3"/>
      <c r="J143" s="3"/>
    </row>
    <row r="144" spans="1:10" ht="14.45">
      <c r="A144" s="3"/>
      <c r="B144" s="5" t="s">
        <v>64</v>
      </c>
      <c r="C144" s="5" t="s">
        <v>64</v>
      </c>
      <c r="D144" s="60" t="s">
        <v>64</v>
      </c>
      <c r="E144" s="60" t="s">
        <v>64</v>
      </c>
      <c r="F144" s="60" t="s">
        <v>64</v>
      </c>
      <c r="G144" s="60" t="s">
        <v>64</v>
      </c>
      <c r="H144" s="5" t="s">
        <v>64</v>
      </c>
      <c r="I144" s="3"/>
      <c r="J144" s="3"/>
    </row>
    <row r="145" spans="1:10" ht="14.45">
      <c r="A145" s="3"/>
      <c r="B145" s="8" t="s">
        <v>45</v>
      </c>
      <c r="C145" s="8"/>
      <c r="D145" s="60" t="s">
        <v>64</v>
      </c>
      <c r="E145" s="60" t="s">
        <v>64</v>
      </c>
      <c r="F145" s="60" t="s">
        <v>64</v>
      </c>
      <c r="G145" s="60" t="s">
        <v>64</v>
      </c>
      <c r="H145" s="5" t="s">
        <v>64</v>
      </c>
      <c r="I145" s="3"/>
      <c r="J145" s="3"/>
    </row>
    <row r="146" spans="1:10" ht="14.45">
      <c r="A146" s="3"/>
      <c r="B146" s="9" t="s">
        <v>73</v>
      </c>
      <c r="C146" s="9"/>
      <c r="D146" s="61"/>
      <c r="E146" s="61"/>
      <c r="F146" s="61"/>
      <c r="G146" s="61"/>
      <c r="H146" s="9"/>
      <c r="I146" s="5" t="s">
        <v>64</v>
      </c>
      <c r="J146" s="3"/>
    </row>
    <row r="147" spans="1:10" ht="14.45">
      <c r="A147" s="3"/>
      <c r="B147" s="9" t="s">
        <v>47</v>
      </c>
      <c r="C147" s="9"/>
      <c r="D147" s="61"/>
      <c r="E147" s="61"/>
      <c r="F147" s="61"/>
      <c r="G147" s="60" t="s">
        <v>64</v>
      </c>
      <c r="H147" s="5" t="s">
        <v>64</v>
      </c>
      <c r="I147" s="3"/>
      <c r="J147" s="3"/>
    </row>
    <row r="148" spans="1:10" ht="14.45">
      <c r="A148" s="3"/>
      <c r="B148" s="9" t="s">
        <v>48</v>
      </c>
      <c r="C148" s="9"/>
      <c r="D148" s="61"/>
      <c r="E148" s="61"/>
      <c r="F148" s="60" t="s">
        <v>64</v>
      </c>
      <c r="G148" s="60" t="s">
        <v>64</v>
      </c>
      <c r="H148" s="5" t="s">
        <v>64</v>
      </c>
      <c r="I148" s="3"/>
      <c r="J148" s="3"/>
    </row>
    <row r="149" spans="1:10" ht="14.45">
      <c r="A149" s="3"/>
      <c r="B149" s="9" t="s">
        <v>64</v>
      </c>
      <c r="C149" s="5" t="s">
        <v>64</v>
      </c>
      <c r="D149" s="60" t="s">
        <v>64</v>
      </c>
      <c r="E149" s="60" t="s">
        <v>64</v>
      </c>
      <c r="F149" s="60" t="s">
        <v>64</v>
      </c>
      <c r="G149" s="60" t="s">
        <v>64</v>
      </c>
      <c r="H149" s="5" t="s">
        <v>64</v>
      </c>
      <c r="I149" s="3"/>
      <c r="J149" s="3"/>
    </row>
    <row r="150" spans="1:10" ht="14.45">
      <c r="A150" s="3"/>
      <c r="B150" s="54" t="s">
        <v>100</v>
      </c>
      <c r="C150" s="54"/>
      <c r="D150" s="58"/>
      <c r="E150" s="58"/>
      <c r="F150" s="58"/>
      <c r="G150" s="58"/>
      <c r="H150" s="54"/>
      <c r="I150" s="3"/>
      <c r="J150" s="3"/>
    </row>
    <row r="151" spans="1:10" ht="14.45">
      <c r="A151" s="3"/>
      <c r="B151" s="54" t="s">
        <v>63</v>
      </c>
      <c r="C151" s="54"/>
      <c r="D151" s="58"/>
      <c r="E151" s="58" t="s">
        <v>64</v>
      </c>
      <c r="F151" s="58" t="s">
        <v>64</v>
      </c>
      <c r="G151" s="58" t="s">
        <v>64</v>
      </c>
      <c r="H151" s="54" t="s">
        <v>64</v>
      </c>
      <c r="I151" s="3"/>
      <c r="J151" s="3"/>
    </row>
    <row r="152" spans="1:10" ht="14.45">
      <c r="A152" s="3"/>
      <c r="B152" s="3"/>
      <c r="C152" s="3"/>
      <c r="D152" s="59"/>
      <c r="E152" s="59"/>
      <c r="F152" s="59"/>
      <c r="G152" s="59"/>
      <c r="H152" s="3"/>
      <c r="I152" s="3"/>
      <c r="J152" s="3"/>
    </row>
    <row r="153" spans="1:10" ht="14.45">
      <c r="A153" s="3"/>
      <c r="B153" s="3"/>
      <c r="C153" s="3"/>
      <c r="D153" s="59"/>
      <c r="E153" s="59"/>
      <c r="F153" s="59"/>
      <c r="G153" s="59"/>
      <c r="H153" s="3"/>
      <c r="I153" s="3"/>
      <c r="J153" s="3"/>
    </row>
    <row r="154" spans="1:10" ht="16.5" customHeight="1">
      <c r="A154" s="40"/>
      <c r="B154" s="41" t="s">
        <v>64</v>
      </c>
      <c r="C154" s="41" t="s">
        <v>64</v>
      </c>
      <c r="D154" s="117" t="s">
        <v>101</v>
      </c>
      <c r="E154" s="117"/>
      <c r="F154" s="117"/>
      <c r="G154" s="117"/>
      <c r="H154" s="117"/>
      <c r="I154" s="42" t="s">
        <v>64</v>
      </c>
      <c r="J154" s="2" t="s">
        <v>1</v>
      </c>
    </row>
    <row r="155" spans="1:10" ht="15.95">
      <c r="A155" s="3"/>
      <c r="B155" s="89" t="s">
        <v>2</v>
      </c>
      <c r="C155" s="89"/>
      <c r="D155" s="89"/>
      <c r="E155" s="89"/>
      <c r="F155" s="89"/>
      <c r="G155" s="89"/>
      <c r="H155" s="89"/>
      <c r="I155" s="1" t="s">
        <v>64</v>
      </c>
      <c r="J155" s="2" t="s">
        <v>3</v>
      </c>
    </row>
    <row r="156" spans="1:10" ht="14.45">
      <c r="A156" s="3"/>
      <c r="B156" s="16" t="s">
        <v>64</v>
      </c>
      <c r="C156" s="17" t="s">
        <v>64</v>
      </c>
      <c r="D156" s="79" t="s">
        <v>4</v>
      </c>
      <c r="E156" s="80"/>
      <c r="F156" s="80"/>
      <c r="G156" s="81"/>
      <c r="H156" s="110" t="s">
        <v>64</v>
      </c>
      <c r="I156" s="1" t="s">
        <v>64</v>
      </c>
      <c r="J156" s="2" t="s">
        <v>7</v>
      </c>
    </row>
    <row r="157" spans="1:10" ht="14.45">
      <c r="A157" s="3"/>
      <c r="B157" s="14" t="s">
        <v>64</v>
      </c>
      <c r="C157" s="15" t="s">
        <v>64</v>
      </c>
      <c r="D157" s="86" t="s">
        <v>8</v>
      </c>
      <c r="E157" s="87"/>
      <c r="F157" s="87"/>
      <c r="G157" s="88"/>
      <c r="H157" s="110"/>
      <c r="I157" s="1" t="s">
        <v>64</v>
      </c>
      <c r="J157" s="2" t="s">
        <v>9</v>
      </c>
    </row>
    <row r="158" spans="1:10" ht="14.45">
      <c r="A158" s="3"/>
      <c r="B158" s="111" t="s">
        <v>10</v>
      </c>
      <c r="C158" s="113" t="s">
        <v>11</v>
      </c>
      <c r="D158" s="71" t="s">
        <v>12</v>
      </c>
      <c r="E158" s="71" t="s">
        <v>13</v>
      </c>
      <c r="F158" s="71" t="s">
        <v>14</v>
      </c>
      <c r="G158" s="71" t="s">
        <v>15</v>
      </c>
      <c r="H158" s="115" t="s">
        <v>64</v>
      </c>
      <c r="I158" s="1" t="s">
        <v>64</v>
      </c>
      <c r="J158" s="2" t="s">
        <v>20</v>
      </c>
    </row>
    <row r="159" spans="1:10" ht="14.45">
      <c r="A159" s="3"/>
      <c r="B159" s="112"/>
      <c r="C159" s="114"/>
      <c r="D159" s="91" t="s">
        <v>21</v>
      </c>
      <c r="E159" s="91"/>
      <c r="F159" s="91"/>
      <c r="G159" s="92"/>
      <c r="H159" s="115"/>
      <c r="I159" s="1" t="s">
        <v>64</v>
      </c>
      <c r="J159" s="3"/>
    </row>
    <row r="160" spans="1:10" ht="14.45">
      <c r="A160" s="3"/>
      <c r="B160" s="52">
        <v>4</v>
      </c>
      <c r="C160" s="55" t="s">
        <v>22</v>
      </c>
      <c r="D160" s="63" t="s">
        <v>102</v>
      </c>
      <c r="E160" s="29">
        <v>0</v>
      </c>
      <c r="F160" s="64" t="s">
        <v>102</v>
      </c>
      <c r="G160" s="65" t="s">
        <v>102</v>
      </c>
      <c r="H160" s="56" t="s">
        <v>64</v>
      </c>
      <c r="I160" s="1" t="s">
        <v>64</v>
      </c>
      <c r="J160" s="3"/>
    </row>
    <row r="161" spans="1:10" ht="14.45">
      <c r="A161" s="3"/>
      <c r="B161" s="72">
        <v>5</v>
      </c>
      <c r="C161" s="57" t="s">
        <v>23</v>
      </c>
      <c r="D161" s="63" t="s">
        <v>103</v>
      </c>
      <c r="E161" s="29">
        <v>0</v>
      </c>
      <c r="F161" s="64" t="s">
        <v>103</v>
      </c>
      <c r="G161" s="65" t="s">
        <v>104</v>
      </c>
      <c r="H161" s="56" t="s">
        <v>64</v>
      </c>
      <c r="I161" s="1" t="s">
        <v>64</v>
      </c>
      <c r="J161" s="3"/>
    </row>
    <row r="162" spans="1:10" ht="14.45">
      <c r="A162" s="3"/>
      <c r="B162" s="72">
        <v>6</v>
      </c>
      <c r="C162" s="57" t="s">
        <v>24</v>
      </c>
      <c r="D162" s="63" t="s">
        <v>105</v>
      </c>
      <c r="E162" s="29">
        <v>0</v>
      </c>
      <c r="F162" s="64" t="s">
        <v>105</v>
      </c>
      <c r="G162" s="65" t="s">
        <v>106</v>
      </c>
      <c r="H162" s="56" t="s">
        <v>64</v>
      </c>
      <c r="I162" s="1" t="s">
        <v>64</v>
      </c>
      <c r="J162" s="3"/>
    </row>
    <row r="163" spans="1:10" ht="14.45">
      <c r="A163" s="3"/>
      <c r="B163" s="72">
        <v>7</v>
      </c>
      <c r="C163" s="57" t="s">
        <v>25</v>
      </c>
      <c r="D163" s="63" t="s">
        <v>107</v>
      </c>
      <c r="E163" s="29">
        <v>0</v>
      </c>
      <c r="F163" s="64" t="s">
        <v>107</v>
      </c>
      <c r="G163" s="66" t="s">
        <v>108</v>
      </c>
      <c r="H163" s="56" t="s">
        <v>64</v>
      </c>
      <c r="I163" s="1" t="s">
        <v>64</v>
      </c>
      <c r="J163" s="3"/>
    </row>
    <row r="164" spans="1:10" ht="14.45">
      <c r="A164" s="3"/>
      <c r="B164" s="5" t="s">
        <v>64</v>
      </c>
      <c r="C164" s="5" t="s">
        <v>64</v>
      </c>
      <c r="D164" s="60" t="s">
        <v>64</v>
      </c>
      <c r="E164" s="60" t="s">
        <v>64</v>
      </c>
      <c r="F164" s="60" t="s">
        <v>64</v>
      </c>
      <c r="G164" s="60" t="s">
        <v>64</v>
      </c>
      <c r="H164" s="5" t="s">
        <v>64</v>
      </c>
      <c r="I164" s="1" t="s">
        <v>64</v>
      </c>
      <c r="J164" s="3"/>
    </row>
    <row r="165" spans="1:10" ht="14.45">
      <c r="A165" s="3"/>
      <c r="B165" s="8" t="s">
        <v>45</v>
      </c>
      <c r="C165" s="8"/>
      <c r="D165" s="60" t="s">
        <v>64</v>
      </c>
      <c r="E165" s="60" t="s">
        <v>64</v>
      </c>
      <c r="F165" s="60" t="s">
        <v>64</v>
      </c>
      <c r="G165" s="60" t="s">
        <v>64</v>
      </c>
      <c r="H165" s="5" t="s">
        <v>64</v>
      </c>
      <c r="I165" s="1" t="s">
        <v>64</v>
      </c>
      <c r="J165" s="3"/>
    </row>
    <row r="166" spans="1:10" ht="14.45">
      <c r="A166" s="3"/>
      <c r="B166" s="9" t="s">
        <v>73</v>
      </c>
      <c r="C166" s="9"/>
      <c r="D166" s="61"/>
      <c r="E166" s="61"/>
      <c r="F166" s="61"/>
      <c r="G166" s="61"/>
      <c r="H166" s="9"/>
      <c r="I166" s="5" t="s">
        <v>64</v>
      </c>
      <c r="J166" s="3"/>
    </row>
    <row r="167" spans="1:10" ht="14.45">
      <c r="A167" s="3"/>
      <c r="B167" s="9" t="s">
        <v>47</v>
      </c>
      <c r="C167" s="9"/>
      <c r="D167" s="61"/>
      <c r="E167" s="61"/>
      <c r="F167" s="61"/>
      <c r="G167" s="60" t="s">
        <v>64</v>
      </c>
      <c r="H167" s="5" t="s">
        <v>64</v>
      </c>
      <c r="I167" s="1" t="s">
        <v>64</v>
      </c>
      <c r="J167" s="3"/>
    </row>
    <row r="168" spans="1:10" ht="14.45">
      <c r="A168" s="3"/>
      <c r="B168" s="9" t="s">
        <v>48</v>
      </c>
      <c r="C168" s="9"/>
      <c r="D168" s="61"/>
      <c r="E168" s="61"/>
      <c r="F168" s="60" t="s">
        <v>64</v>
      </c>
      <c r="G168" s="60" t="s">
        <v>64</v>
      </c>
      <c r="H168" s="5" t="s">
        <v>64</v>
      </c>
      <c r="I168" s="1" t="s">
        <v>64</v>
      </c>
      <c r="J168" s="3"/>
    </row>
    <row r="169" spans="1:10" ht="14.45">
      <c r="A169" s="3"/>
      <c r="B169" s="9" t="s">
        <v>64</v>
      </c>
      <c r="C169" s="5" t="s">
        <v>64</v>
      </c>
      <c r="D169" s="60" t="s">
        <v>64</v>
      </c>
      <c r="E169" s="60" t="s">
        <v>64</v>
      </c>
      <c r="F169" s="60" t="s">
        <v>64</v>
      </c>
      <c r="G169" s="60" t="s">
        <v>64</v>
      </c>
      <c r="H169" s="5" t="s">
        <v>64</v>
      </c>
      <c r="I169" s="1" t="s">
        <v>64</v>
      </c>
      <c r="J169" s="3"/>
    </row>
    <row r="170" spans="1:10" ht="14.45">
      <c r="A170" s="3"/>
      <c r="B170" s="9" t="s">
        <v>64</v>
      </c>
      <c r="C170" s="5" t="s">
        <v>64</v>
      </c>
      <c r="D170" s="60" t="s">
        <v>64</v>
      </c>
      <c r="E170" s="60" t="s">
        <v>64</v>
      </c>
      <c r="F170" s="60" t="s">
        <v>64</v>
      </c>
      <c r="G170" s="60" t="s">
        <v>64</v>
      </c>
      <c r="H170" s="5" t="s">
        <v>64</v>
      </c>
      <c r="I170" s="1" t="s">
        <v>64</v>
      </c>
      <c r="J170" s="3"/>
    </row>
    <row r="171" spans="1:10" ht="18.600000000000001">
      <c r="A171" s="3"/>
      <c r="C171" s="10"/>
      <c r="D171" s="118" t="s">
        <v>49</v>
      </c>
      <c r="E171" s="118"/>
      <c r="F171" s="118"/>
      <c r="G171" s="118"/>
      <c r="H171" s="118"/>
      <c r="I171" s="3"/>
      <c r="J171" s="3"/>
    </row>
    <row r="172" spans="1:10" ht="15.95">
      <c r="A172" s="47"/>
      <c r="B172" s="32" t="s">
        <v>64</v>
      </c>
      <c r="C172" s="32" t="s">
        <v>64</v>
      </c>
      <c r="D172" s="119" t="s">
        <v>101</v>
      </c>
      <c r="E172" s="119"/>
      <c r="F172" s="119"/>
      <c r="G172" s="119"/>
      <c r="H172" s="119"/>
      <c r="I172" s="47"/>
      <c r="J172" s="47"/>
    </row>
    <row r="173" spans="1:10" ht="15.95">
      <c r="A173" s="3"/>
      <c r="B173" s="89" t="s">
        <v>2</v>
      </c>
      <c r="C173" s="89"/>
      <c r="D173" s="89"/>
      <c r="E173" s="89"/>
      <c r="F173" s="89"/>
      <c r="G173" s="89"/>
      <c r="H173" s="89"/>
      <c r="I173" s="3"/>
      <c r="J173" s="3"/>
    </row>
    <row r="174" spans="1:10" ht="14.45">
      <c r="A174" s="3"/>
      <c r="B174" s="16" t="s">
        <v>64</v>
      </c>
      <c r="C174" s="17" t="s">
        <v>64</v>
      </c>
      <c r="D174" s="79" t="s">
        <v>4</v>
      </c>
      <c r="E174" s="80"/>
      <c r="F174" s="80"/>
      <c r="G174" s="81"/>
      <c r="H174" s="110" t="s">
        <v>64</v>
      </c>
      <c r="I174" s="3"/>
      <c r="J174" s="3"/>
    </row>
    <row r="175" spans="1:10" ht="14.45">
      <c r="A175" s="3"/>
      <c r="B175" s="14" t="s">
        <v>64</v>
      </c>
      <c r="C175" s="15" t="s">
        <v>64</v>
      </c>
      <c r="D175" s="86" t="s">
        <v>8</v>
      </c>
      <c r="E175" s="87"/>
      <c r="F175" s="87"/>
      <c r="G175" s="88"/>
      <c r="H175" s="110"/>
      <c r="I175" s="3"/>
      <c r="J175" s="3"/>
    </row>
    <row r="176" spans="1:10" ht="14.45">
      <c r="A176" s="3"/>
      <c r="B176" s="111" t="s">
        <v>10</v>
      </c>
      <c r="C176" s="113" t="s">
        <v>11</v>
      </c>
      <c r="D176" s="71" t="s">
        <v>12</v>
      </c>
      <c r="E176" s="71" t="s">
        <v>13</v>
      </c>
      <c r="F176" s="71" t="s">
        <v>14</v>
      </c>
      <c r="G176" s="71" t="s">
        <v>15</v>
      </c>
      <c r="H176" s="115" t="s">
        <v>64</v>
      </c>
      <c r="I176" s="3"/>
      <c r="J176" s="3"/>
    </row>
    <row r="177" spans="1:10" ht="14.45">
      <c r="A177" s="3"/>
      <c r="B177" s="112"/>
      <c r="C177" s="114"/>
      <c r="D177" s="91" t="s">
        <v>21</v>
      </c>
      <c r="E177" s="91"/>
      <c r="F177" s="91"/>
      <c r="G177" s="92"/>
      <c r="H177" s="115"/>
      <c r="I177" s="3"/>
      <c r="J177" s="3"/>
    </row>
    <row r="178" spans="1:10" ht="14.45">
      <c r="A178" s="3"/>
      <c r="B178" s="52">
        <v>4</v>
      </c>
      <c r="C178" s="55" t="s">
        <v>22</v>
      </c>
      <c r="D178" s="63" t="s">
        <v>109</v>
      </c>
      <c r="E178" s="29">
        <v>0</v>
      </c>
      <c r="F178" s="64" t="s">
        <v>109</v>
      </c>
      <c r="G178" s="65" t="s">
        <v>109</v>
      </c>
      <c r="H178" s="56" t="s">
        <v>64</v>
      </c>
      <c r="I178" s="3"/>
      <c r="J178" s="3"/>
    </row>
    <row r="179" spans="1:10" ht="14.45">
      <c r="A179" s="3"/>
      <c r="B179" s="72">
        <v>5</v>
      </c>
      <c r="C179" s="57" t="s">
        <v>23</v>
      </c>
      <c r="D179" s="63" t="s">
        <v>110</v>
      </c>
      <c r="E179" s="29">
        <v>0</v>
      </c>
      <c r="F179" s="64" t="s">
        <v>110</v>
      </c>
      <c r="G179" s="65" t="s">
        <v>111</v>
      </c>
      <c r="H179" s="56" t="s">
        <v>64</v>
      </c>
      <c r="I179" s="3"/>
      <c r="J179" s="3"/>
    </row>
    <row r="180" spans="1:10" ht="14.45">
      <c r="A180" s="3"/>
      <c r="B180" s="72">
        <v>6</v>
      </c>
      <c r="C180" s="57" t="s">
        <v>24</v>
      </c>
      <c r="D180" s="63" t="s">
        <v>112</v>
      </c>
      <c r="E180" s="29">
        <v>0</v>
      </c>
      <c r="F180" s="64" t="s">
        <v>112</v>
      </c>
      <c r="G180" s="65" t="s">
        <v>113</v>
      </c>
      <c r="H180" s="56" t="s">
        <v>64</v>
      </c>
      <c r="I180" s="3"/>
      <c r="J180" s="3"/>
    </row>
    <row r="181" spans="1:10" ht="14.45">
      <c r="A181" s="3"/>
      <c r="B181" s="72">
        <v>7</v>
      </c>
      <c r="C181" s="57" t="s">
        <v>25</v>
      </c>
      <c r="D181" s="63" t="s">
        <v>114</v>
      </c>
      <c r="E181" s="29">
        <v>0</v>
      </c>
      <c r="F181" s="64" t="s">
        <v>114</v>
      </c>
      <c r="G181" s="67" t="s">
        <v>115</v>
      </c>
      <c r="H181" s="56" t="s">
        <v>64</v>
      </c>
      <c r="I181" s="3"/>
      <c r="J181" s="3"/>
    </row>
    <row r="182" spans="1:10" ht="14.45">
      <c r="A182" s="3"/>
      <c r="B182" s="5" t="s">
        <v>64</v>
      </c>
      <c r="C182" s="5" t="s">
        <v>64</v>
      </c>
      <c r="D182" s="60" t="s">
        <v>64</v>
      </c>
      <c r="E182" s="60" t="s">
        <v>64</v>
      </c>
      <c r="F182" s="60" t="s">
        <v>64</v>
      </c>
      <c r="G182" s="60" t="s">
        <v>64</v>
      </c>
      <c r="H182" s="5" t="s">
        <v>64</v>
      </c>
      <c r="I182" s="3"/>
      <c r="J182" s="3"/>
    </row>
    <row r="183" spans="1:10" ht="14.45">
      <c r="A183" s="3"/>
      <c r="B183" s="8" t="s">
        <v>45</v>
      </c>
      <c r="C183" s="8"/>
      <c r="D183" s="60" t="s">
        <v>64</v>
      </c>
      <c r="E183" s="60" t="s">
        <v>64</v>
      </c>
      <c r="F183" s="60" t="s">
        <v>64</v>
      </c>
      <c r="G183" s="60" t="s">
        <v>64</v>
      </c>
      <c r="H183" s="5" t="s">
        <v>64</v>
      </c>
      <c r="I183" s="3"/>
      <c r="J183" s="3"/>
    </row>
    <row r="184" spans="1:10" ht="14.45">
      <c r="A184" s="3"/>
      <c r="B184" s="9" t="s">
        <v>73</v>
      </c>
      <c r="C184" s="9"/>
      <c r="D184" s="61"/>
      <c r="E184" s="61"/>
      <c r="F184" s="61"/>
      <c r="G184" s="61"/>
      <c r="H184" s="9"/>
      <c r="I184" s="5" t="s">
        <v>64</v>
      </c>
      <c r="J184" s="3"/>
    </row>
    <row r="185" spans="1:10" ht="14.45">
      <c r="A185" s="3"/>
      <c r="B185" s="9" t="s">
        <v>47</v>
      </c>
      <c r="C185" s="9"/>
      <c r="D185" s="61"/>
      <c r="E185" s="61"/>
      <c r="F185" s="61"/>
      <c r="G185" s="60" t="s">
        <v>64</v>
      </c>
      <c r="H185" s="5" t="s">
        <v>64</v>
      </c>
      <c r="I185" s="3"/>
      <c r="J185" s="3"/>
    </row>
    <row r="186" spans="1:10" ht="14.45">
      <c r="A186" s="3"/>
      <c r="B186" s="9" t="s">
        <v>48</v>
      </c>
      <c r="C186" s="9"/>
      <c r="D186" s="61"/>
      <c r="E186" s="61"/>
      <c r="F186" s="60" t="s">
        <v>64</v>
      </c>
      <c r="G186" s="60" t="s">
        <v>64</v>
      </c>
      <c r="H186" s="5" t="s">
        <v>64</v>
      </c>
      <c r="I186" s="3"/>
      <c r="J186" s="3"/>
    </row>
    <row r="187" spans="1:10" ht="14.45">
      <c r="A187" s="3"/>
      <c r="B187" s="10"/>
      <c r="C187" s="10"/>
      <c r="D187" s="62"/>
      <c r="E187" s="62"/>
      <c r="F187" s="62"/>
      <c r="G187" s="62"/>
      <c r="H187" s="10"/>
      <c r="I187" s="3"/>
      <c r="J187" s="3"/>
    </row>
    <row r="188" spans="1:10" ht="14.45">
      <c r="A188" s="3"/>
      <c r="B188" s="10"/>
      <c r="C188" s="10"/>
      <c r="D188" s="62"/>
      <c r="E188" s="62"/>
      <c r="F188" s="62"/>
      <c r="G188" s="62"/>
      <c r="H188" s="10"/>
      <c r="I188" s="3"/>
      <c r="J188" s="3"/>
    </row>
    <row r="189" spans="1:10" ht="18.600000000000001">
      <c r="A189" s="3"/>
      <c r="C189" s="10"/>
      <c r="D189" s="120" t="s">
        <v>51</v>
      </c>
      <c r="E189" s="120"/>
      <c r="F189" s="120"/>
      <c r="G189" s="120"/>
      <c r="H189" s="120"/>
      <c r="I189" s="3"/>
      <c r="J189" s="3"/>
    </row>
    <row r="190" spans="1:10" ht="15.95">
      <c r="A190" s="47"/>
      <c r="B190" s="32" t="s">
        <v>64</v>
      </c>
      <c r="C190" s="32" t="s">
        <v>64</v>
      </c>
      <c r="D190" s="121" t="s">
        <v>101</v>
      </c>
      <c r="E190" s="121"/>
      <c r="F190" s="121"/>
      <c r="G190" s="121"/>
      <c r="H190" s="121"/>
      <c r="I190" s="47"/>
      <c r="J190" s="47"/>
    </row>
    <row r="191" spans="1:10" ht="15.95">
      <c r="A191" s="3"/>
      <c r="B191" s="89" t="s">
        <v>2</v>
      </c>
      <c r="C191" s="89"/>
      <c r="D191" s="89"/>
      <c r="E191" s="89"/>
      <c r="F191" s="89"/>
      <c r="G191" s="89"/>
      <c r="H191" s="89"/>
      <c r="I191" s="3"/>
      <c r="J191" s="3"/>
    </row>
    <row r="192" spans="1:10" ht="14.45">
      <c r="A192" s="3"/>
      <c r="B192" s="16" t="s">
        <v>64</v>
      </c>
      <c r="C192" s="17" t="s">
        <v>64</v>
      </c>
      <c r="D192" s="79" t="s">
        <v>4</v>
      </c>
      <c r="E192" s="80"/>
      <c r="F192" s="80"/>
      <c r="G192" s="81"/>
      <c r="H192" s="110" t="s">
        <v>64</v>
      </c>
      <c r="I192" s="3"/>
      <c r="J192" s="3"/>
    </row>
    <row r="193" spans="1:10" ht="14.45">
      <c r="A193" s="3"/>
      <c r="B193" s="14" t="s">
        <v>64</v>
      </c>
      <c r="C193" s="15" t="s">
        <v>64</v>
      </c>
      <c r="D193" s="86" t="s">
        <v>8</v>
      </c>
      <c r="E193" s="87"/>
      <c r="F193" s="87"/>
      <c r="G193" s="88"/>
      <c r="H193" s="110"/>
      <c r="I193" s="3"/>
      <c r="J193" s="3"/>
    </row>
    <row r="194" spans="1:10" ht="14.45">
      <c r="A194" s="3"/>
      <c r="B194" s="111" t="s">
        <v>10</v>
      </c>
      <c r="C194" s="113" t="s">
        <v>11</v>
      </c>
      <c r="D194" s="71" t="s">
        <v>12</v>
      </c>
      <c r="E194" s="71" t="s">
        <v>13</v>
      </c>
      <c r="F194" s="71" t="s">
        <v>14</v>
      </c>
      <c r="G194" s="71" t="s">
        <v>15</v>
      </c>
      <c r="H194" s="115" t="s">
        <v>64</v>
      </c>
      <c r="I194" s="3"/>
      <c r="J194" s="3"/>
    </row>
    <row r="195" spans="1:10" ht="14.45">
      <c r="A195" s="3"/>
      <c r="B195" s="112"/>
      <c r="C195" s="114"/>
      <c r="D195" s="91" t="s">
        <v>21</v>
      </c>
      <c r="E195" s="91"/>
      <c r="F195" s="91"/>
      <c r="G195" s="92"/>
      <c r="H195" s="115"/>
      <c r="I195" s="3"/>
      <c r="J195" s="3"/>
    </row>
    <row r="196" spans="1:10" ht="14.45">
      <c r="A196" s="3"/>
      <c r="B196" s="52">
        <v>4</v>
      </c>
      <c r="C196" s="55" t="s">
        <v>22</v>
      </c>
      <c r="D196" s="29">
        <v>0</v>
      </c>
      <c r="E196" s="29">
        <v>0</v>
      </c>
      <c r="F196" s="29">
        <v>0</v>
      </c>
      <c r="G196" s="29">
        <v>0</v>
      </c>
      <c r="H196" s="56" t="s">
        <v>64</v>
      </c>
      <c r="I196" s="3"/>
      <c r="J196" s="3"/>
    </row>
    <row r="197" spans="1:10" ht="14.45">
      <c r="A197" s="3"/>
      <c r="B197" s="72">
        <v>5</v>
      </c>
      <c r="C197" s="57" t="s">
        <v>23</v>
      </c>
      <c r="D197" s="63" t="s">
        <v>116</v>
      </c>
      <c r="E197" s="29">
        <v>0</v>
      </c>
      <c r="F197" s="64" t="s">
        <v>116</v>
      </c>
      <c r="G197" s="65" t="s">
        <v>116</v>
      </c>
      <c r="H197" s="56" t="s">
        <v>64</v>
      </c>
      <c r="I197" s="3"/>
      <c r="J197" s="3"/>
    </row>
    <row r="198" spans="1:10" ht="14.45">
      <c r="A198" s="3"/>
      <c r="B198" s="72">
        <v>6</v>
      </c>
      <c r="C198" s="57" t="s">
        <v>24</v>
      </c>
      <c r="D198" s="63" t="s">
        <v>117</v>
      </c>
      <c r="E198" s="29">
        <v>0</v>
      </c>
      <c r="F198" s="64" t="s">
        <v>117</v>
      </c>
      <c r="G198" s="65" t="s">
        <v>118</v>
      </c>
      <c r="H198" s="56" t="s">
        <v>64</v>
      </c>
      <c r="I198" s="3"/>
      <c r="J198" s="3"/>
    </row>
    <row r="199" spans="1:10" ht="14.45">
      <c r="A199" s="3"/>
      <c r="B199" s="72">
        <v>7</v>
      </c>
      <c r="C199" s="57" t="s">
        <v>25</v>
      </c>
      <c r="D199" s="63" t="s">
        <v>119</v>
      </c>
      <c r="E199" s="29">
        <v>0</v>
      </c>
      <c r="F199" s="64" t="s">
        <v>119</v>
      </c>
      <c r="G199" s="68" t="s">
        <v>120</v>
      </c>
      <c r="H199" s="56" t="s">
        <v>64</v>
      </c>
      <c r="I199" s="3"/>
      <c r="J199" s="3"/>
    </row>
    <row r="200" spans="1:10" ht="14.45">
      <c r="A200" s="3"/>
      <c r="B200" s="5" t="s">
        <v>64</v>
      </c>
      <c r="C200" s="5" t="s">
        <v>64</v>
      </c>
      <c r="D200" s="60" t="s">
        <v>64</v>
      </c>
      <c r="E200" s="60" t="s">
        <v>64</v>
      </c>
      <c r="F200" s="60" t="s">
        <v>64</v>
      </c>
      <c r="G200" s="60" t="s">
        <v>64</v>
      </c>
      <c r="H200" s="5" t="s">
        <v>64</v>
      </c>
      <c r="I200" s="3"/>
      <c r="J200" s="3"/>
    </row>
    <row r="201" spans="1:10" ht="14.45">
      <c r="A201" s="3"/>
      <c r="B201" s="8" t="s">
        <v>45</v>
      </c>
      <c r="C201" s="8"/>
      <c r="D201" s="60" t="s">
        <v>64</v>
      </c>
      <c r="E201" s="60" t="s">
        <v>64</v>
      </c>
      <c r="F201" s="60" t="s">
        <v>64</v>
      </c>
      <c r="G201" s="60" t="s">
        <v>64</v>
      </c>
      <c r="H201" s="5" t="s">
        <v>64</v>
      </c>
      <c r="I201" s="3"/>
      <c r="J201" s="3"/>
    </row>
    <row r="202" spans="1:10" ht="14.45">
      <c r="A202" s="3"/>
      <c r="B202" s="9" t="s">
        <v>73</v>
      </c>
      <c r="C202" s="9"/>
      <c r="D202" s="61"/>
      <c r="E202" s="61"/>
      <c r="F202" s="61"/>
      <c r="G202" s="61"/>
      <c r="H202" s="9"/>
      <c r="I202" s="5" t="s">
        <v>64</v>
      </c>
      <c r="J202" s="3"/>
    </row>
    <row r="203" spans="1:10" ht="14.45">
      <c r="A203" s="3"/>
      <c r="B203" s="9" t="s">
        <v>47</v>
      </c>
      <c r="C203" s="9"/>
      <c r="D203" s="61"/>
      <c r="E203" s="61"/>
      <c r="F203" s="61"/>
      <c r="G203" s="60" t="s">
        <v>64</v>
      </c>
      <c r="H203" s="5" t="s">
        <v>64</v>
      </c>
      <c r="I203" s="3"/>
      <c r="J203" s="3"/>
    </row>
    <row r="204" spans="1:10" ht="14.45">
      <c r="A204" s="3"/>
      <c r="B204" s="9" t="s">
        <v>48</v>
      </c>
      <c r="C204" s="9"/>
      <c r="D204" s="61"/>
      <c r="E204" s="61"/>
      <c r="F204" s="60" t="s">
        <v>64</v>
      </c>
      <c r="G204" s="60" t="s">
        <v>64</v>
      </c>
      <c r="H204" s="5" t="s">
        <v>64</v>
      </c>
      <c r="I204" s="3"/>
      <c r="J204" s="3"/>
    </row>
    <row r="205" spans="1:10" ht="14.45">
      <c r="A205" s="3"/>
      <c r="B205" s="3"/>
      <c r="C205" s="3"/>
      <c r="D205" s="59"/>
      <c r="E205" s="59"/>
      <c r="F205" s="59"/>
      <c r="G205" s="59"/>
      <c r="H205" s="3"/>
      <c r="I205" s="3"/>
      <c r="J205" s="3"/>
    </row>
    <row r="206" spans="1:10" ht="14.45">
      <c r="A206" s="3"/>
      <c r="B206" s="3"/>
      <c r="C206" s="3"/>
      <c r="D206" s="59"/>
      <c r="E206" s="59"/>
      <c r="F206" s="59"/>
      <c r="G206" s="59"/>
      <c r="H206" s="3"/>
      <c r="I206" s="3"/>
      <c r="J206" s="3"/>
    </row>
    <row r="207" spans="1:10" ht="18.600000000000001">
      <c r="A207" s="3"/>
      <c r="C207" s="10"/>
      <c r="D207" s="122" t="s">
        <v>52</v>
      </c>
      <c r="E207" s="122"/>
      <c r="F207" s="122"/>
      <c r="G207" s="122"/>
      <c r="H207" s="122"/>
      <c r="I207" s="3"/>
      <c r="J207" s="3"/>
    </row>
    <row r="208" spans="1:10" ht="15.95">
      <c r="A208" s="47"/>
      <c r="B208" s="32" t="s">
        <v>64</v>
      </c>
      <c r="C208" s="32" t="s">
        <v>64</v>
      </c>
      <c r="D208" s="123" t="s">
        <v>101</v>
      </c>
      <c r="E208" s="123"/>
      <c r="F208" s="123"/>
      <c r="G208" s="123"/>
      <c r="H208" s="123"/>
      <c r="I208" s="47"/>
      <c r="J208" s="47"/>
    </row>
    <row r="209" spans="1:10" ht="15.95">
      <c r="A209" s="3"/>
      <c r="B209" s="89" t="s">
        <v>2</v>
      </c>
      <c r="C209" s="89"/>
      <c r="D209" s="89"/>
      <c r="E209" s="89"/>
      <c r="F209" s="89"/>
      <c r="G209" s="89"/>
      <c r="H209" s="89"/>
      <c r="I209" s="3"/>
      <c r="J209" s="3"/>
    </row>
    <row r="210" spans="1:10" ht="14.45">
      <c r="A210" s="3"/>
      <c r="B210" s="16" t="s">
        <v>64</v>
      </c>
      <c r="C210" s="17" t="s">
        <v>64</v>
      </c>
      <c r="D210" s="79" t="s">
        <v>4</v>
      </c>
      <c r="E210" s="80"/>
      <c r="F210" s="80"/>
      <c r="G210" s="81"/>
      <c r="H210" s="110" t="s">
        <v>64</v>
      </c>
      <c r="I210" s="3"/>
      <c r="J210" s="3"/>
    </row>
    <row r="211" spans="1:10" ht="14.45">
      <c r="A211" s="3"/>
      <c r="B211" s="14" t="s">
        <v>64</v>
      </c>
      <c r="C211" s="15" t="s">
        <v>64</v>
      </c>
      <c r="D211" s="86" t="s">
        <v>8</v>
      </c>
      <c r="E211" s="87"/>
      <c r="F211" s="87"/>
      <c r="G211" s="88"/>
      <c r="H211" s="110"/>
      <c r="I211" s="3"/>
      <c r="J211" s="3"/>
    </row>
    <row r="212" spans="1:10" ht="14.45">
      <c r="A212" s="3"/>
      <c r="B212" s="111" t="s">
        <v>10</v>
      </c>
      <c r="C212" s="113" t="s">
        <v>11</v>
      </c>
      <c r="D212" s="71" t="s">
        <v>12</v>
      </c>
      <c r="E212" s="71" t="s">
        <v>13</v>
      </c>
      <c r="F212" s="71" t="s">
        <v>14</v>
      </c>
      <c r="G212" s="71" t="s">
        <v>15</v>
      </c>
      <c r="H212" s="115" t="s">
        <v>64</v>
      </c>
      <c r="I212" s="3"/>
      <c r="J212" s="3"/>
    </row>
    <row r="213" spans="1:10" ht="14.45">
      <c r="A213" s="3"/>
      <c r="B213" s="112"/>
      <c r="C213" s="114"/>
      <c r="D213" s="91" t="s">
        <v>21</v>
      </c>
      <c r="E213" s="91"/>
      <c r="F213" s="91"/>
      <c r="G213" s="92"/>
      <c r="H213" s="115"/>
      <c r="I213" s="3"/>
      <c r="J213" s="3"/>
    </row>
    <row r="214" spans="1:10" ht="14.45">
      <c r="A214" s="3"/>
      <c r="B214" s="52">
        <v>4</v>
      </c>
      <c r="C214" s="55" t="s">
        <v>22</v>
      </c>
      <c r="D214" s="63" t="s">
        <v>121</v>
      </c>
      <c r="E214" s="29">
        <v>0</v>
      </c>
      <c r="F214" s="64" t="s">
        <v>121</v>
      </c>
      <c r="G214" s="65" t="s">
        <v>121</v>
      </c>
      <c r="H214" s="56" t="s">
        <v>64</v>
      </c>
      <c r="I214" s="3"/>
      <c r="J214" s="3"/>
    </row>
    <row r="215" spans="1:10" ht="14.45">
      <c r="A215" s="3"/>
      <c r="B215" s="72">
        <v>5</v>
      </c>
      <c r="C215" s="57" t="s">
        <v>23</v>
      </c>
      <c r="D215" s="63" t="s">
        <v>122</v>
      </c>
      <c r="E215" s="29">
        <v>0</v>
      </c>
      <c r="F215" s="64" t="s">
        <v>122</v>
      </c>
      <c r="G215" s="65" t="s">
        <v>123</v>
      </c>
      <c r="H215" s="56" t="s">
        <v>64</v>
      </c>
      <c r="I215" s="3"/>
      <c r="J215" s="3"/>
    </row>
    <row r="216" spans="1:10" ht="14.45">
      <c r="A216" s="3"/>
      <c r="B216" s="72">
        <v>6</v>
      </c>
      <c r="C216" s="57" t="s">
        <v>24</v>
      </c>
      <c r="D216" s="63" t="s">
        <v>124</v>
      </c>
      <c r="E216" s="29">
        <v>0</v>
      </c>
      <c r="F216" s="64" t="s">
        <v>124</v>
      </c>
      <c r="G216" s="65" t="s">
        <v>125</v>
      </c>
      <c r="H216" s="56" t="s">
        <v>64</v>
      </c>
      <c r="I216" s="3"/>
      <c r="J216" s="3"/>
    </row>
    <row r="217" spans="1:10" ht="14.45">
      <c r="A217" s="3"/>
      <c r="B217" s="72">
        <v>7</v>
      </c>
      <c r="C217" s="57" t="s">
        <v>25</v>
      </c>
      <c r="D217" s="63" t="s">
        <v>126</v>
      </c>
      <c r="E217" s="29">
        <v>0</v>
      </c>
      <c r="F217" s="64" t="s">
        <v>126</v>
      </c>
      <c r="G217" s="69" t="s">
        <v>127</v>
      </c>
      <c r="H217" s="56" t="s">
        <v>64</v>
      </c>
      <c r="I217" s="3"/>
      <c r="J217" s="3"/>
    </row>
    <row r="218" spans="1:10" ht="14.45">
      <c r="A218" s="3"/>
      <c r="B218" s="5" t="s">
        <v>64</v>
      </c>
      <c r="C218" s="5" t="s">
        <v>64</v>
      </c>
      <c r="D218" s="60" t="s">
        <v>64</v>
      </c>
      <c r="E218" s="60" t="s">
        <v>64</v>
      </c>
      <c r="F218" s="60" t="s">
        <v>64</v>
      </c>
      <c r="G218" s="60" t="s">
        <v>64</v>
      </c>
      <c r="H218" s="5" t="s">
        <v>64</v>
      </c>
      <c r="I218" s="3"/>
      <c r="J218" s="3"/>
    </row>
    <row r="219" spans="1:10" ht="14.45">
      <c r="A219" s="3"/>
      <c r="B219" s="8" t="s">
        <v>45</v>
      </c>
      <c r="C219" s="8"/>
      <c r="D219" s="60" t="s">
        <v>64</v>
      </c>
      <c r="E219" s="60" t="s">
        <v>64</v>
      </c>
      <c r="F219" s="60" t="s">
        <v>64</v>
      </c>
      <c r="G219" s="60" t="s">
        <v>64</v>
      </c>
      <c r="H219" s="5" t="s">
        <v>64</v>
      </c>
      <c r="I219" s="3"/>
      <c r="J219" s="3"/>
    </row>
    <row r="220" spans="1:10" ht="14.45">
      <c r="A220" s="3"/>
      <c r="B220" s="9" t="s">
        <v>73</v>
      </c>
      <c r="C220" s="9"/>
      <c r="D220" s="61"/>
      <c r="E220" s="61"/>
      <c r="F220" s="61"/>
      <c r="G220" s="61"/>
      <c r="H220" s="9"/>
      <c r="I220" s="5" t="s">
        <v>64</v>
      </c>
      <c r="J220" s="3"/>
    </row>
    <row r="221" spans="1:10" ht="14.45">
      <c r="A221" s="3"/>
      <c r="B221" s="9" t="s">
        <v>47</v>
      </c>
      <c r="C221" s="9"/>
      <c r="D221" s="61"/>
      <c r="E221" s="61"/>
      <c r="F221" s="61"/>
      <c r="G221" s="60" t="s">
        <v>64</v>
      </c>
      <c r="H221" s="5" t="s">
        <v>64</v>
      </c>
      <c r="I221" s="3"/>
      <c r="J221" s="3"/>
    </row>
    <row r="222" spans="1:10" ht="14.45">
      <c r="A222" s="3"/>
      <c r="B222" s="9" t="s">
        <v>48</v>
      </c>
      <c r="C222" s="9"/>
      <c r="D222" s="61"/>
      <c r="E222" s="61"/>
      <c r="F222" s="60" t="s">
        <v>64</v>
      </c>
      <c r="G222" s="60" t="s">
        <v>64</v>
      </c>
      <c r="H222" s="5" t="s">
        <v>64</v>
      </c>
      <c r="I222" s="3"/>
      <c r="J222" s="3"/>
    </row>
    <row r="223" spans="1:10" ht="14.45">
      <c r="A223" s="3"/>
      <c r="B223" s="3"/>
      <c r="C223" s="3"/>
      <c r="D223" s="59"/>
      <c r="E223" s="59"/>
      <c r="F223" s="59"/>
      <c r="G223" s="59"/>
      <c r="H223" s="3"/>
      <c r="I223" s="3"/>
      <c r="J223" s="3"/>
    </row>
    <row r="224" spans="1:10" ht="14.45">
      <c r="A224" s="3"/>
      <c r="B224" s="54" t="s">
        <v>128</v>
      </c>
      <c r="C224" s="54"/>
      <c r="D224" s="58"/>
      <c r="E224" s="58"/>
      <c r="F224" s="58"/>
      <c r="G224" s="58"/>
      <c r="H224" s="54" t="s">
        <v>64</v>
      </c>
      <c r="I224" s="3"/>
      <c r="J224" s="3"/>
    </row>
    <row r="225" spans="1:10" ht="14.45">
      <c r="A225" s="3"/>
      <c r="B225" s="54" t="s">
        <v>63</v>
      </c>
      <c r="C225" s="54"/>
      <c r="D225" s="58"/>
      <c r="E225" s="58" t="s">
        <v>64</v>
      </c>
      <c r="F225" s="58" t="s">
        <v>64</v>
      </c>
      <c r="G225" s="58" t="s">
        <v>64</v>
      </c>
      <c r="H225" s="54" t="s">
        <v>64</v>
      </c>
      <c r="I225" s="3"/>
      <c r="J225" s="3"/>
    </row>
    <row r="226" spans="1:10" ht="14.45">
      <c r="A226" s="3"/>
      <c r="B226" s="54"/>
      <c r="C226" s="54"/>
      <c r="D226" s="58"/>
      <c r="E226" s="58"/>
      <c r="F226" s="58"/>
      <c r="G226" s="58"/>
      <c r="H226" s="54"/>
      <c r="I226" s="3"/>
      <c r="J226" s="3"/>
    </row>
    <row r="227" spans="1:10" ht="14.45">
      <c r="A227" s="3"/>
      <c r="B227" s="3"/>
      <c r="C227" s="3"/>
      <c r="D227" s="59"/>
      <c r="E227" s="59"/>
      <c r="F227" s="59"/>
      <c r="G227" s="59"/>
      <c r="H227" s="3"/>
      <c r="I227" s="3"/>
      <c r="J227" s="3"/>
    </row>
    <row r="228" spans="1:10" ht="14.45">
      <c r="A228" s="3"/>
      <c r="B228" s="3"/>
      <c r="C228" s="3"/>
      <c r="D228" s="59"/>
      <c r="E228" s="59"/>
      <c r="F228" s="59"/>
      <c r="G228" s="59"/>
      <c r="H228" s="3"/>
      <c r="I228" s="3"/>
      <c r="J228" s="3"/>
    </row>
    <row r="229" spans="1:10" ht="16.5" customHeight="1">
      <c r="A229" s="40"/>
      <c r="B229" s="41" t="s">
        <v>64</v>
      </c>
      <c r="C229" s="41" t="s">
        <v>64</v>
      </c>
      <c r="D229" s="117" t="s">
        <v>129</v>
      </c>
      <c r="E229" s="117"/>
      <c r="F229" s="117"/>
      <c r="G229" s="117"/>
      <c r="H229" s="117"/>
      <c r="I229" s="42" t="s">
        <v>64</v>
      </c>
      <c r="J229" s="2" t="s">
        <v>1</v>
      </c>
    </row>
    <row r="230" spans="1:10" ht="15.95">
      <c r="A230" s="3"/>
      <c r="B230" s="89" t="s">
        <v>2</v>
      </c>
      <c r="C230" s="89"/>
      <c r="D230" s="89"/>
      <c r="E230" s="89"/>
      <c r="F230" s="89"/>
      <c r="G230" s="89"/>
      <c r="H230" s="89"/>
      <c r="I230" s="1" t="s">
        <v>64</v>
      </c>
      <c r="J230" s="2" t="s">
        <v>3</v>
      </c>
    </row>
    <row r="231" spans="1:10" ht="14.45">
      <c r="A231" s="3"/>
      <c r="B231" s="16" t="s">
        <v>64</v>
      </c>
      <c r="C231" s="17" t="s">
        <v>64</v>
      </c>
      <c r="D231" s="79" t="s">
        <v>4</v>
      </c>
      <c r="E231" s="80"/>
      <c r="F231" s="80"/>
      <c r="G231" s="81"/>
      <c r="H231" s="110" t="s">
        <v>64</v>
      </c>
      <c r="I231" s="1" t="s">
        <v>64</v>
      </c>
      <c r="J231" s="2" t="s">
        <v>7</v>
      </c>
    </row>
    <row r="232" spans="1:10" ht="14.45">
      <c r="A232" s="3"/>
      <c r="B232" s="14" t="s">
        <v>64</v>
      </c>
      <c r="C232" s="15" t="s">
        <v>64</v>
      </c>
      <c r="D232" s="86" t="s">
        <v>8</v>
      </c>
      <c r="E232" s="87"/>
      <c r="F232" s="87"/>
      <c r="G232" s="88"/>
      <c r="H232" s="110"/>
      <c r="I232" s="1" t="s">
        <v>64</v>
      </c>
      <c r="J232" s="2" t="s">
        <v>9</v>
      </c>
    </row>
    <row r="233" spans="1:10" ht="14.45">
      <c r="A233" s="3"/>
      <c r="B233" s="111" t="s">
        <v>10</v>
      </c>
      <c r="C233" s="113" t="s">
        <v>11</v>
      </c>
      <c r="D233" s="71" t="s">
        <v>12</v>
      </c>
      <c r="E233" s="71" t="s">
        <v>13</v>
      </c>
      <c r="F233" s="71" t="s">
        <v>14</v>
      </c>
      <c r="G233" s="71" t="s">
        <v>15</v>
      </c>
      <c r="H233" s="115" t="s">
        <v>64</v>
      </c>
      <c r="I233" s="1" t="s">
        <v>64</v>
      </c>
      <c r="J233" s="2" t="s">
        <v>20</v>
      </c>
    </row>
    <row r="234" spans="1:10" ht="14.45">
      <c r="A234" s="3"/>
      <c r="B234" s="112"/>
      <c r="C234" s="114"/>
      <c r="D234" s="91" t="s">
        <v>21</v>
      </c>
      <c r="E234" s="91"/>
      <c r="F234" s="91"/>
      <c r="G234" s="92"/>
      <c r="H234" s="115"/>
      <c r="I234" s="1" t="s">
        <v>64</v>
      </c>
      <c r="J234" s="3"/>
    </row>
    <row r="235" spans="1:10" ht="14.45">
      <c r="A235" s="3"/>
      <c r="B235" s="52">
        <v>4</v>
      </c>
      <c r="C235" s="55" t="s">
        <v>22</v>
      </c>
      <c r="D235" s="63" t="s">
        <v>130</v>
      </c>
      <c r="E235" s="29">
        <v>0</v>
      </c>
      <c r="F235" s="64" t="s">
        <v>130</v>
      </c>
      <c r="G235" s="65" t="s">
        <v>130</v>
      </c>
      <c r="H235" s="56" t="s">
        <v>64</v>
      </c>
      <c r="I235" s="1" t="s">
        <v>64</v>
      </c>
      <c r="J235" s="3"/>
    </row>
    <row r="236" spans="1:10" ht="14.45">
      <c r="A236" s="3"/>
      <c r="B236" s="72">
        <v>5</v>
      </c>
      <c r="C236" s="57" t="s">
        <v>23</v>
      </c>
      <c r="D236" s="63" t="s">
        <v>131</v>
      </c>
      <c r="E236" s="29">
        <v>0</v>
      </c>
      <c r="F236" s="64" t="s">
        <v>131</v>
      </c>
      <c r="G236" s="65" t="s">
        <v>132</v>
      </c>
      <c r="H236" s="56" t="s">
        <v>64</v>
      </c>
      <c r="I236" s="1" t="s">
        <v>64</v>
      </c>
      <c r="J236" s="3"/>
    </row>
    <row r="237" spans="1:10" ht="14.45">
      <c r="A237" s="3"/>
      <c r="B237" s="72">
        <v>6</v>
      </c>
      <c r="C237" s="57" t="s">
        <v>24</v>
      </c>
      <c r="D237" s="63" t="s">
        <v>133</v>
      </c>
      <c r="E237" s="29">
        <v>0</v>
      </c>
      <c r="F237" s="64" t="s">
        <v>133</v>
      </c>
      <c r="G237" s="65" t="s">
        <v>134</v>
      </c>
      <c r="H237" s="56" t="s">
        <v>64</v>
      </c>
      <c r="I237" s="1" t="s">
        <v>64</v>
      </c>
      <c r="J237" s="3"/>
    </row>
    <row r="238" spans="1:10" ht="14.45">
      <c r="A238" s="3"/>
      <c r="B238" s="72">
        <v>7</v>
      </c>
      <c r="C238" s="57" t="s">
        <v>25</v>
      </c>
      <c r="D238" s="63" t="s">
        <v>135</v>
      </c>
      <c r="E238" s="29">
        <v>0</v>
      </c>
      <c r="F238" s="64" t="s">
        <v>135</v>
      </c>
      <c r="G238" s="66" t="s">
        <v>136</v>
      </c>
      <c r="H238" s="56" t="s">
        <v>64</v>
      </c>
      <c r="I238" s="1" t="s">
        <v>64</v>
      </c>
      <c r="J238" s="3"/>
    </row>
    <row r="239" spans="1:10" ht="14.45">
      <c r="A239" s="3"/>
      <c r="B239" s="5" t="s">
        <v>64</v>
      </c>
      <c r="C239" s="5" t="s">
        <v>64</v>
      </c>
      <c r="D239" s="60" t="s">
        <v>64</v>
      </c>
      <c r="E239" s="60" t="s">
        <v>64</v>
      </c>
      <c r="F239" s="60" t="s">
        <v>64</v>
      </c>
      <c r="G239" s="60" t="s">
        <v>64</v>
      </c>
      <c r="H239" s="5" t="s">
        <v>64</v>
      </c>
      <c r="I239" s="1" t="s">
        <v>64</v>
      </c>
      <c r="J239" s="3"/>
    </row>
    <row r="240" spans="1:10" ht="14.45">
      <c r="A240" s="3"/>
      <c r="B240" s="8" t="s">
        <v>45</v>
      </c>
      <c r="C240" s="8"/>
      <c r="D240" s="60" t="s">
        <v>64</v>
      </c>
      <c r="E240" s="60" t="s">
        <v>64</v>
      </c>
      <c r="F240" s="60" t="s">
        <v>64</v>
      </c>
      <c r="G240" s="60" t="s">
        <v>64</v>
      </c>
      <c r="H240" s="5" t="s">
        <v>64</v>
      </c>
      <c r="I240" s="1" t="s">
        <v>64</v>
      </c>
      <c r="J240" s="3"/>
    </row>
    <row r="241" spans="1:10" ht="14.45">
      <c r="A241" s="3"/>
      <c r="B241" s="9" t="s">
        <v>73</v>
      </c>
      <c r="C241" s="9"/>
      <c r="D241" s="61"/>
      <c r="E241" s="61"/>
      <c r="F241" s="61"/>
      <c r="G241" s="61"/>
      <c r="H241" s="9"/>
      <c r="I241" s="5" t="s">
        <v>64</v>
      </c>
      <c r="J241" s="3"/>
    </row>
    <row r="242" spans="1:10" ht="14.45">
      <c r="A242" s="3"/>
      <c r="B242" s="9" t="s">
        <v>47</v>
      </c>
      <c r="C242" s="9"/>
      <c r="D242" s="61"/>
      <c r="E242" s="61"/>
      <c r="F242" s="61"/>
      <c r="G242" s="60" t="s">
        <v>64</v>
      </c>
      <c r="H242" s="5" t="s">
        <v>64</v>
      </c>
      <c r="I242" s="1" t="s">
        <v>64</v>
      </c>
      <c r="J242" s="3"/>
    </row>
    <row r="243" spans="1:10" ht="14.45">
      <c r="A243" s="3"/>
      <c r="B243" s="9" t="s">
        <v>48</v>
      </c>
      <c r="C243" s="9"/>
      <c r="D243" s="61"/>
      <c r="E243" s="61"/>
      <c r="F243" s="60" t="s">
        <v>64</v>
      </c>
      <c r="G243" s="60" t="s">
        <v>64</v>
      </c>
      <c r="H243" s="5" t="s">
        <v>64</v>
      </c>
      <c r="I243" s="1" t="s">
        <v>64</v>
      </c>
      <c r="J243" s="3"/>
    </row>
    <row r="244" spans="1:10" ht="14.45">
      <c r="A244" s="3"/>
      <c r="B244" s="9" t="s">
        <v>64</v>
      </c>
      <c r="C244" s="5" t="s">
        <v>64</v>
      </c>
      <c r="D244" s="60" t="s">
        <v>64</v>
      </c>
      <c r="E244" s="60" t="s">
        <v>64</v>
      </c>
      <c r="F244" s="60" t="s">
        <v>64</v>
      </c>
      <c r="G244" s="60" t="s">
        <v>64</v>
      </c>
      <c r="H244" s="5" t="s">
        <v>64</v>
      </c>
      <c r="I244" s="1" t="s">
        <v>64</v>
      </c>
      <c r="J244" s="3"/>
    </row>
    <row r="245" spans="1:10" ht="14.45">
      <c r="A245" s="3"/>
      <c r="B245" s="9" t="s">
        <v>64</v>
      </c>
      <c r="C245" s="5" t="s">
        <v>64</v>
      </c>
      <c r="D245" s="60" t="s">
        <v>64</v>
      </c>
      <c r="E245" s="60" t="s">
        <v>64</v>
      </c>
      <c r="F245" s="60" t="s">
        <v>64</v>
      </c>
      <c r="G245" s="60" t="s">
        <v>64</v>
      </c>
      <c r="H245" s="5" t="s">
        <v>64</v>
      </c>
      <c r="I245" s="1" t="s">
        <v>64</v>
      </c>
      <c r="J245" s="3"/>
    </row>
    <row r="246" spans="1:10" ht="18.600000000000001">
      <c r="A246" s="3"/>
      <c r="C246" s="10"/>
      <c r="D246" s="118" t="s">
        <v>49</v>
      </c>
      <c r="E246" s="118"/>
      <c r="F246" s="118"/>
      <c r="G246" s="118"/>
      <c r="H246" s="118"/>
      <c r="I246" s="3"/>
      <c r="J246" s="3"/>
    </row>
    <row r="247" spans="1:10" ht="15.95">
      <c r="A247" s="47"/>
      <c r="B247" s="32" t="s">
        <v>64</v>
      </c>
      <c r="C247" s="32" t="s">
        <v>64</v>
      </c>
      <c r="D247" s="119" t="s">
        <v>129</v>
      </c>
      <c r="E247" s="119"/>
      <c r="F247" s="119"/>
      <c r="G247" s="119"/>
      <c r="H247" s="119"/>
      <c r="I247" s="47"/>
      <c r="J247" s="47"/>
    </row>
    <row r="248" spans="1:10" ht="15.95">
      <c r="A248" s="3"/>
      <c r="B248" s="89" t="s">
        <v>2</v>
      </c>
      <c r="C248" s="89"/>
      <c r="D248" s="89"/>
      <c r="E248" s="89"/>
      <c r="F248" s="89"/>
      <c r="G248" s="89"/>
      <c r="H248" s="89"/>
      <c r="I248" s="3"/>
      <c r="J248" s="3"/>
    </row>
    <row r="249" spans="1:10" ht="14.45">
      <c r="A249" s="3"/>
      <c r="B249" s="16" t="s">
        <v>64</v>
      </c>
      <c r="C249" s="17" t="s">
        <v>64</v>
      </c>
      <c r="D249" s="79" t="s">
        <v>4</v>
      </c>
      <c r="E249" s="80"/>
      <c r="F249" s="80"/>
      <c r="G249" s="81"/>
      <c r="H249" s="110" t="s">
        <v>64</v>
      </c>
      <c r="I249" s="3"/>
      <c r="J249" s="3"/>
    </row>
    <row r="250" spans="1:10" ht="14.45">
      <c r="A250" s="3"/>
      <c r="B250" s="14" t="s">
        <v>64</v>
      </c>
      <c r="C250" s="15" t="s">
        <v>64</v>
      </c>
      <c r="D250" s="86" t="s">
        <v>8</v>
      </c>
      <c r="E250" s="87"/>
      <c r="F250" s="87"/>
      <c r="G250" s="88"/>
      <c r="H250" s="110"/>
      <c r="I250" s="3"/>
      <c r="J250" s="3"/>
    </row>
    <row r="251" spans="1:10" ht="14.45">
      <c r="A251" s="3"/>
      <c r="B251" s="111" t="s">
        <v>10</v>
      </c>
      <c r="C251" s="113" t="s">
        <v>11</v>
      </c>
      <c r="D251" s="71" t="s">
        <v>12</v>
      </c>
      <c r="E251" s="71" t="s">
        <v>13</v>
      </c>
      <c r="F251" s="71" t="s">
        <v>14</v>
      </c>
      <c r="G251" s="71" t="s">
        <v>15</v>
      </c>
      <c r="H251" s="115" t="s">
        <v>64</v>
      </c>
      <c r="I251" s="3"/>
      <c r="J251" s="3"/>
    </row>
    <row r="252" spans="1:10" ht="14.45">
      <c r="A252" s="3"/>
      <c r="B252" s="112"/>
      <c r="C252" s="114"/>
      <c r="D252" s="91" t="s">
        <v>21</v>
      </c>
      <c r="E252" s="91"/>
      <c r="F252" s="91"/>
      <c r="G252" s="92"/>
      <c r="H252" s="115"/>
      <c r="I252" s="3"/>
      <c r="J252" s="3"/>
    </row>
    <row r="253" spans="1:10" ht="14.45">
      <c r="A253" s="3"/>
      <c r="B253" s="52">
        <v>4</v>
      </c>
      <c r="C253" s="55" t="s">
        <v>22</v>
      </c>
      <c r="D253" s="29">
        <v>0</v>
      </c>
      <c r="E253" s="29">
        <v>0</v>
      </c>
      <c r="F253" s="29">
        <v>0</v>
      </c>
      <c r="G253" s="29">
        <v>0</v>
      </c>
      <c r="H253" s="56" t="s">
        <v>64</v>
      </c>
      <c r="I253" s="3"/>
      <c r="J253" s="3"/>
    </row>
    <row r="254" spans="1:10" ht="14.45">
      <c r="A254" s="3"/>
      <c r="B254" s="72">
        <v>5</v>
      </c>
      <c r="C254" s="57" t="s">
        <v>23</v>
      </c>
      <c r="D254" s="63" t="s">
        <v>137</v>
      </c>
      <c r="E254" s="29">
        <v>0</v>
      </c>
      <c r="F254" s="64" t="s">
        <v>137</v>
      </c>
      <c r="G254" s="65" t="s">
        <v>137</v>
      </c>
      <c r="H254" s="56" t="s">
        <v>64</v>
      </c>
      <c r="I254" s="3"/>
      <c r="J254" s="3"/>
    </row>
    <row r="255" spans="1:10" ht="14.45">
      <c r="A255" s="3"/>
      <c r="B255" s="72">
        <v>6</v>
      </c>
      <c r="C255" s="57" t="s">
        <v>24</v>
      </c>
      <c r="D255" s="29">
        <v>0</v>
      </c>
      <c r="E255" s="29">
        <v>0</v>
      </c>
      <c r="F255" s="29">
        <v>0</v>
      </c>
      <c r="G255" s="65" t="s">
        <v>137</v>
      </c>
      <c r="H255" s="56" t="s">
        <v>64</v>
      </c>
      <c r="I255" s="3"/>
      <c r="J255" s="3"/>
    </row>
    <row r="256" spans="1:10" ht="14.45">
      <c r="A256" s="3"/>
      <c r="B256" s="72">
        <v>7</v>
      </c>
      <c r="C256" s="57" t="s">
        <v>25</v>
      </c>
      <c r="D256" s="63" t="s">
        <v>138</v>
      </c>
      <c r="E256" s="29">
        <v>0</v>
      </c>
      <c r="F256" s="64" t="s">
        <v>138</v>
      </c>
      <c r="G256" s="67" t="s">
        <v>139</v>
      </c>
      <c r="H256" s="56" t="s">
        <v>64</v>
      </c>
      <c r="I256" s="3"/>
      <c r="J256" s="3"/>
    </row>
    <row r="257" spans="1:10" ht="14.45">
      <c r="A257" s="3"/>
      <c r="B257" s="5" t="s">
        <v>64</v>
      </c>
      <c r="C257" s="5" t="s">
        <v>64</v>
      </c>
      <c r="D257" s="60" t="s">
        <v>64</v>
      </c>
      <c r="E257" s="60" t="s">
        <v>64</v>
      </c>
      <c r="F257" s="60" t="s">
        <v>64</v>
      </c>
      <c r="G257" s="60" t="s">
        <v>64</v>
      </c>
      <c r="H257" s="5" t="s">
        <v>64</v>
      </c>
      <c r="I257" s="3"/>
      <c r="J257" s="3"/>
    </row>
    <row r="258" spans="1:10" ht="14.45">
      <c r="A258" s="3"/>
      <c r="B258" s="8" t="s">
        <v>45</v>
      </c>
      <c r="C258" s="8"/>
      <c r="D258" s="60" t="s">
        <v>64</v>
      </c>
      <c r="E258" s="60" t="s">
        <v>64</v>
      </c>
      <c r="F258" s="60" t="s">
        <v>64</v>
      </c>
      <c r="G258" s="60" t="s">
        <v>64</v>
      </c>
      <c r="H258" s="5" t="s">
        <v>64</v>
      </c>
      <c r="I258" s="3"/>
      <c r="J258" s="3"/>
    </row>
    <row r="259" spans="1:10" ht="14.45">
      <c r="A259" s="3"/>
      <c r="B259" s="9" t="s">
        <v>73</v>
      </c>
      <c r="C259" s="9"/>
      <c r="D259" s="61"/>
      <c r="E259" s="61"/>
      <c r="F259" s="61"/>
      <c r="G259" s="61"/>
      <c r="H259" s="9"/>
      <c r="I259" s="5" t="s">
        <v>64</v>
      </c>
      <c r="J259" s="3"/>
    </row>
    <row r="260" spans="1:10" ht="14.45">
      <c r="A260" s="3"/>
      <c r="B260" s="9" t="s">
        <v>47</v>
      </c>
      <c r="C260" s="9"/>
      <c r="D260" s="61"/>
      <c r="E260" s="61"/>
      <c r="F260" s="61"/>
      <c r="G260" s="60" t="s">
        <v>64</v>
      </c>
      <c r="H260" s="5" t="s">
        <v>64</v>
      </c>
      <c r="I260" s="3"/>
      <c r="J260" s="3"/>
    </row>
    <row r="261" spans="1:10" ht="14.45">
      <c r="A261" s="3"/>
      <c r="B261" s="9" t="s">
        <v>48</v>
      </c>
      <c r="C261" s="9"/>
      <c r="D261" s="61"/>
      <c r="E261" s="61"/>
      <c r="F261" s="60" t="s">
        <v>64</v>
      </c>
      <c r="G261" s="60" t="s">
        <v>64</v>
      </c>
      <c r="H261" s="5" t="s">
        <v>64</v>
      </c>
      <c r="I261" s="3"/>
      <c r="J261" s="3"/>
    </row>
    <row r="262" spans="1:10" ht="14.45">
      <c r="A262" s="3"/>
      <c r="B262" s="10"/>
      <c r="C262" s="10"/>
      <c r="D262" s="62"/>
      <c r="E262" s="62"/>
      <c r="F262" s="62"/>
      <c r="G262" s="62"/>
      <c r="H262" s="10"/>
      <c r="I262" s="3"/>
      <c r="J262" s="3"/>
    </row>
    <row r="263" spans="1:10" ht="14.45">
      <c r="A263" s="3"/>
      <c r="B263" s="10"/>
      <c r="C263" s="10"/>
      <c r="D263" s="62"/>
      <c r="E263" s="62"/>
      <c r="F263" s="62"/>
      <c r="G263" s="62"/>
      <c r="H263" s="10"/>
      <c r="I263" s="3"/>
      <c r="J263" s="3"/>
    </row>
    <row r="264" spans="1:10" ht="18.600000000000001">
      <c r="A264" s="3"/>
      <c r="C264" s="10"/>
      <c r="D264" s="120" t="s">
        <v>51</v>
      </c>
      <c r="E264" s="120"/>
      <c r="F264" s="120"/>
      <c r="G264" s="120"/>
      <c r="H264" s="120"/>
      <c r="I264" s="3"/>
      <c r="J264" s="3"/>
    </row>
    <row r="265" spans="1:10" ht="15.95">
      <c r="A265" s="47"/>
      <c r="B265" s="32" t="s">
        <v>64</v>
      </c>
      <c r="C265" s="32" t="s">
        <v>64</v>
      </c>
      <c r="D265" s="121" t="s">
        <v>129</v>
      </c>
      <c r="E265" s="121"/>
      <c r="F265" s="121"/>
      <c r="G265" s="121"/>
      <c r="H265" s="121"/>
      <c r="I265" s="47"/>
      <c r="J265" s="47"/>
    </row>
    <row r="266" spans="1:10" ht="15.95">
      <c r="A266" s="3"/>
      <c r="B266" s="89" t="s">
        <v>2</v>
      </c>
      <c r="C266" s="89"/>
      <c r="D266" s="89"/>
      <c r="E266" s="89"/>
      <c r="F266" s="89"/>
      <c r="G266" s="89"/>
      <c r="H266" s="89"/>
      <c r="I266" s="3"/>
      <c r="J266" s="3"/>
    </row>
    <row r="267" spans="1:10" ht="14.45">
      <c r="A267" s="3"/>
      <c r="B267" s="16" t="s">
        <v>64</v>
      </c>
      <c r="C267" s="17" t="s">
        <v>64</v>
      </c>
      <c r="D267" s="79" t="s">
        <v>4</v>
      </c>
      <c r="E267" s="80"/>
      <c r="F267" s="80"/>
      <c r="G267" s="81"/>
      <c r="H267" s="110" t="s">
        <v>64</v>
      </c>
      <c r="I267" s="3"/>
      <c r="J267" s="3"/>
    </row>
    <row r="268" spans="1:10" ht="14.45">
      <c r="A268" s="3"/>
      <c r="B268" s="14" t="s">
        <v>64</v>
      </c>
      <c r="C268" s="15" t="s">
        <v>64</v>
      </c>
      <c r="D268" s="86" t="s">
        <v>8</v>
      </c>
      <c r="E268" s="87"/>
      <c r="F268" s="87"/>
      <c r="G268" s="88"/>
      <c r="H268" s="110"/>
      <c r="I268" s="3"/>
      <c r="J268" s="3"/>
    </row>
    <row r="269" spans="1:10" ht="14.45">
      <c r="A269" s="3"/>
      <c r="B269" s="111" t="s">
        <v>10</v>
      </c>
      <c r="C269" s="113" t="s">
        <v>11</v>
      </c>
      <c r="D269" s="71" t="s">
        <v>12</v>
      </c>
      <c r="E269" s="71" t="s">
        <v>13</v>
      </c>
      <c r="F269" s="71" t="s">
        <v>14</v>
      </c>
      <c r="G269" s="71" t="s">
        <v>15</v>
      </c>
      <c r="H269" s="115" t="s">
        <v>64</v>
      </c>
      <c r="I269" s="3"/>
      <c r="J269" s="3"/>
    </row>
    <row r="270" spans="1:10" ht="14.45">
      <c r="A270" s="3"/>
      <c r="B270" s="112"/>
      <c r="C270" s="114"/>
      <c r="D270" s="91" t="s">
        <v>21</v>
      </c>
      <c r="E270" s="91"/>
      <c r="F270" s="91"/>
      <c r="G270" s="92"/>
      <c r="H270" s="115"/>
      <c r="I270" s="3"/>
      <c r="J270" s="3"/>
    </row>
    <row r="271" spans="1:10" ht="14.45">
      <c r="A271" s="3"/>
      <c r="B271" s="52">
        <v>4</v>
      </c>
      <c r="C271" s="55" t="s">
        <v>22</v>
      </c>
      <c r="D271" s="29">
        <v>0</v>
      </c>
      <c r="E271" s="29">
        <v>0</v>
      </c>
      <c r="F271" s="29">
        <v>0</v>
      </c>
      <c r="G271" s="29">
        <v>0</v>
      </c>
      <c r="H271" s="56" t="s">
        <v>64</v>
      </c>
      <c r="I271" s="3"/>
      <c r="J271" s="3"/>
    </row>
    <row r="272" spans="1:10" ht="14.45">
      <c r="A272" s="3"/>
      <c r="B272" s="72">
        <v>5</v>
      </c>
      <c r="C272" s="57" t="s">
        <v>23</v>
      </c>
      <c r="D272" s="63" t="s">
        <v>140</v>
      </c>
      <c r="E272" s="29">
        <v>0</v>
      </c>
      <c r="F272" s="64" t="s">
        <v>140</v>
      </c>
      <c r="G272" s="65" t="s">
        <v>140</v>
      </c>
      <c r="H272" s="56" t="s">
        <v>64</v>
      </c>
      <c r="I272" s="3"/>
      <c r="J272" s="3"/>
    </row>
    <row r="273" spans="1:10" ht="14.45">
      <c r="A273" s="3"/>
      <c r="B273" s="72">
        <v>6</v>
      </c>
      <c r="C273" s="57" t="s">
        <v>24</v>
      </c>
      <c r="D273" s="63" t="s">
        <v>141</v>
      </c>
      <c r="E273" s="29">
        <v>0</v>
      </c>
      <c r="F273" s="64" t="s">
        <v>141</v>
      </c>
      <c r="G273" s="65" t="s">
        <v>142</v>
      </c>
      <c r="H273" s="56" t="s">
        <v>64</v>
      </c>
      <c r="I273" s="3"/>
      <c r="J273" s="3"/>
    </row>
    <row r="274" spans="1:10" ht="14.45">
      <c r="A274" s="3"/>
      <c r="B274" s="72">
        <v>7</v>
      </c>
      <c r="C274" s="57" t="s">
        <v>25</v>
      </c>
      <c r="D274" s="63" t="s">
        <v>143</v>
      </c>
      <c r="E274" s="29">
        <v>0</v>
      </c>
      <c r="F274" s="64" t="s">
        <v>143</v>
      </c>
      <c r="G274" s="68" t="s">
        <v>144</v>
      </c>
      <c r="H274" s="56" t="s">
        <v>64</v>
      </c>
      <c r="I274" s="3"/>
      <c r="J274" s="3"/>
    </row>
    <row r="275" spans="1:10" ht="14.45">
      <c r="A275" s="3"/>
      <c r="B275" s="5" t="s">
        <v>64</v>
      </c>
      <c r="C275" s="5" t="s">
        <v>64</v>
      </c>
      <c r="D275" s="60" t="s">
        <v>64</v>
      </c>
      <c r="E275" s="60" t="s">
        <v>64</v>
      </c>
      <c r="F275" s="60" t="s">
        <v>64</v>
      </c>
      <c r="G275" s="60" t="s">
        <v>64</v>
      </c>
      <c r="H275" s="5" t="s">
        <v>64</v>
      </c>
      <c r="I275" s="3"/>
      <c r="J275" s="3"/>
    </row>
    <row r="276" spans="1:10" ht="14.45">
      <c r="A276" s="3"/>
      <c r="B276" s="8" t="s">
        <v>45</v>
      </c>
      <c r="C276" s="8"/>
      <c r="D276" s="60" t="s">
        <v>64</v>
      </c>
      <c r="E276" s="60" t="s">
        <v>64</v>
      </c>
      <c r="F276" s="60" t="s">
        <v>64</v>
      </c>
      <c r="G276" s="60" t="s">
        <v>64</v>
      </c>
      <c r="H276" s="5" t="s">
        <v>64</v>
      </c>
      <c r="I276" s="3"/>
      <c r="J276" s="3"/>
    </row>
    <row r="277" spans="1:10" ht="14.45">
      <c r="A277" s="3"/>
      <c r="B277" s="9" t="s">
        <v>73</v>
      </c>
      <c r="C277" s="9"/>
      <c r="D277" s="61"/>
      <c r="E277" s="61"/>
      <c r="F277" s="61"/>
      <c r="G277" s="61"/>
      <c r="H277" s="9"/>
      <c r="I277" s="5" t="s">
        <v>64</v>
      </c>
      <c r="J277" s="3"/>
    </row>
    <row r="278" spans="1:10" ht="14.45">
      <c r="A278" s="3"/>
      <c r="B278" s="9" t="s">
        <v>47</v>
      </c>
      <c r="C278" s="9"/>
      <c r="D278" s="61"/>
      <c r="E278" s="61"/>
      <c r="F278" s="61"/>
      <c r="G278" s="60" t="s">
        <v>64</v>
      </c>
      <c r="H278" s="5" t="s">
        <v>64</v>
      </c>
      <c r="I278" s="3"/>
      <c r="J278" s="3"/>
    </row>
    <row r="279" spans="1:10" ht="14.45">
      <c r="A279" s="3"/>
      <c r="B279" s="9" t="s">
        <v>48</v>
      </c>
      <c r="C279" s="9"/>
      <c r="D279" s="61"/>
      <c r="E279" s="61"/>
      <c r="F279" s="60" t="s">
        <v>64</v>
      </c>
      <c r="G279" s="60" t="s">
        <v>64</v>
      </c>
      <c r="H279" s="5" t="s">
        <v>64</v>
      </c>
      <c r="I279" s="3"/>
      <c r="J279" s="3"/>
    </row>
    <row r="280" spans="1:10" ht="14.45">
      <c r="A280" s="3"/>
      <c r="B280" s="3"/>
      <c r="C280" s="3"/>
      <c r="D280" s="59"/>
      <c r="E280" s="59"/>
      <c r="F280" s="59"/>
      <c r="G280" s="59"/>
      <c r="H280" s="3"/>
      <c r="I280" s="3"/>
      <c r="J280" s="3"/>
    </row>
    <row r="281" spans="1:10" ht="14.45">
      <c r="A281" s="3"/>
      <c r="B281" s="3"/>
      <c r="C281" s="3"/>
      <c r="D281" s="59"/>
      <c r="E281" s="59"/>
      <c r="F281" s="59"/>
      <c r="G281" s="59"/>
      <c r="H281" s="3"/>
      <c r="I281" s="3"/>
      <c r="J281" s="3"/>
    </row>
    <row r="282" spans="1:10" ht="18.600000000000001">
      <c r="A282" s="3"/>
      <c r="C282" s="10"/>
      <c r="D282" s="122" t="s">
        <v>52</v>
      </c>
      <c r="E282" s="122"/>
      <c r="F282" s="122"/>
      <c r="G282" s="122"/>
      <c r="H282" s="122"/>
      <c r="I282" s="3"/>
      <c r="J282" s="3"/>
    </row>
    <row r="283" spans="1:10" ht="15.95">
      <c r="A283" s="47"/>
      <c r="B283" s="32" t="s">
        <v>64</v>
      </c>
      <c r="C283" s="32" t="s">
        <v>64</v>
      </c>
      <c r="D283" s="123" t="s">
        <v>129</v>
      </c>
      <c r="E283" s="123"/>
      <c r="F283" s="123"/>
      <c r="G283" s="123"/>
      <c r="H283" s="123"/>
      <c r="I283" s="47"/>
      <c r="J283" s="47"/>
    </row>
    <row r="284" spans="1:10" ht="15.95">
      <c r="A284" s="3"/>
      <c r="B284" s="89" t="s">
        <v>2</v>
      </c>
      <c r="C284" s="89"/>
      <c r="D284" s="89"/>
      <c r="E284" s="89"/>
      <c r="F284" s="89"/>
      <c r="G284" s="89"/>
      <c r="H284" s="89"/>
      <c r="I284" s="3"/>
      <c r="J284" s="3"/>
    </row>
    <row r="285" spans="1:10" ht="14.45">
      <c r="A285" s="3"/>
      <c r="B285" s="16" t="s">
        <v>64</v>
      </c>
      <c r="C285" s="17" t="s">
        <v>64</v>
      </c>
      <c r="D285" s="79" t="s">
        <v>4</v>
      </c>
      <c r="E285" s="80"/>
      <c r="F285" s="80"/>
      <c r="G285" s="81"/>
      <c r="H285" s="110" t="s">
        <v>64</v>
      </c>
      <c r="I285" s="3"/>
      <c r="J285" s="3"/>
    </row>
    <row r="286" spans="1:10" ht="14.45">
      <c r="A286" s="3"/>
      <c r="B286" s="14" t="s">
        <v>64</v>
      </c>
      <c r="C286" s="15" t="s">
        <v>64</v>
      </c>
      <c r="D286" s="86" t="s">
        <v>8</v>
      </c>
      <c r="E286" s="87"/>
      <c r="F286" s="87"/>
      <c r="G286" s="88"/>
      <c r="H286" s="110"/>
      <c r="I286" s="3"/>
      <c r="J286" s="3"/>
    </row>
    <row r="287" spans="1:10" ht="14.45">
      <c r="A287" s="3"/>
      <c r="B287" s="111" t="s">
        <v>10</v>
      </c>
      <c r="C287" s="113" t="s">
        <v>11</v>
      </c>
      <c r="D287" s="71" t="s">
        <v>12</v>
      </c>
      <c r="E287" s="71" t="s">
        <v>13</v>
      </c>
      <c r="F287" s="71" t="s">
        <v>14</v>
      </c>
      <c r="G287" s="71" t="s">
        <v>15</v>
      </c>
      <c r="H287" s="115" t="s">
        <v>64</v>
      </c>
      <c r="I287" s="3"/>
      <c r="J287" s="3"/>
    </row>
    <row r="288" spans="1:10" ht="14.45">
      <c r="A288" s="3"/>
      <c r="B288" s="112"/>
      <c r="C288" s="114"/>
      <c r="D288" s="91" t="s">
        <v>21</v>
      </c>
      <c r="E288" s="91"/>
      <c r="F288" s="91"/>
      <c r="G288" s="92"/>
      <c r="H288" s="115"/>
      <c r="I288" s="3"/>
      <c r="J288" s="3"/>
    </row>
    <row r="289" spans="1:10" ht="14.45">
      <c r="A289" s="3"/>
      <c r="B289" s="52">
        <v>4</v>
      </c>
      <c r="C289" s="55" t="s">
        <v>22</v>
      </c>
      <c r="D289" s="63" t="s">
        <v>130</v>
      </c>
      <c r="E289" s="29">
        <v>0</v>
      </c>
      <c r="F289" s="64" t="s">
        <v>130</v>
      </c>
      <c r="G289" s="65" t="s">
        <v>130</v>
      </c>
      <c r="H289" s="56" t="s">
        <v>64</v>
      </c>
      <c r="I289" s="3"/>
      <c r="J289" s="3"/>
    </row>
    <row r="290" spans="1:10" ht="14.45">
      <c r="A290" s="3"/>
      <c r="B290" s="72">
        <v>5</v>
      </c>
      <c r="C290" s="57" t="s">
        <v>23</v>
      </c>
      <c r="D290" s="63" t="s">
        <v>145</v>
      </c>
      <c r="E290" s="29">
        <v>0</v>
      </c>
      <c r="F290" s="64" t="s">
        <v>145</v>
      </c>
      <c r="G290" s="65" t="s">
        <v>146</v>
      </c>
      <c r="H290" s="56" t="s">
        <v>64</v>
      </c>
      <c r="I290" s="3"/>
      <c r="J290" s="3"/>
    </row>
    <row r="291" spans="1:10" ht="14.45">
      <c r="A291" s="3"/>
      <c r="B291" s="72">
        <v>6</v>
      </c>
      <c r="C291" s="57" t="s">
        <v>24</v>
      </c>
      <c r="D291" s="63" t="s">
        <v>147</v>
      </c>
      <c r="E291" s="29">
        <v>0</v>
      </c>
      <c r="F291" s="64" t="s">
        <v>147</v>
      </c>
      <c r="G291" s="65" t="s">
        <v>148</v>
      </c>
      <c r="H291" s="56" t="s">
        <v>64</v>
      </c>
      <c r="I291" s="3"/>
      <c r="J291" s="3"/>
    </row>
    <row r="292" spans="1:10" ht="14.45">
      <c r="A292" s="3"/>
      <c r="B292" s="72">
        <v>7</v>
      </c>
      <c r="C292" s="57" t="s">
        <v>25</v>
      </c>
      <c r="D292" s="63" t="s">
        <v>149</v>
      </c>
      <c r="E292" s="29">
        <v>0</v>
      </c>
      <c r="F292" s="64" t="s">
        <v>149</v>
      </c>
      <c r="G292" s="69" t="s">
        <v>150</v>
      </c>
      <c r="H292" s="56" t="s">
        <v>64</v>
      </c>
      <c r="I292" s="3"/>
      <c r="J292" s="3"/>
    </row>
    <row r="293" spans="1:10" ht="14.45">
      <c r="A293" s="3"/>
      <c r="B293" s="5" t="s">
        <v>64</v>
      </c>
      <c r="C293" s="5" t="s">
        <v>64</v>
      </c>
      <c r="D293" s="60" t="s">
        <v>64</v>
      </c>
      <c r="E293" s="60" t="s">
        <v>64</v>
      </c>
      <c r="F293" s="60" t="s">
        <v>64</v>
      </c>
      <c r="G293" s="60" t="s">
        <v>64</v>
      </c>
      <c r="H293" s="5" t="s">
        <v>64</v>
      </c>
      <c r="I293" s="3"/>
      <c r="J293" s="3"/>
    </row>
    <row r="294" spans="1:10" ht="14.45">
      <c r="A294" s="3"/>
      <c r="B294" s="8" t="s">
        <v>45</v>
      </c>
      <c r="C294" s="8"/>
      <c r="D294" s="60" t="s">
        <v>64</v>
      </c>
      <c r="E294" s="60" t="s">
        <v>64</v>
      </c>
      <c r="F294" s="60" t="s">
        <v>64</v>
      </c>
      <c r="G294" s="60" t="s">
        <v>64</v>
      </c>
      <c r="H294" s="5" t="s">
        <v>64</v>
      </c>
      <c r="I294" s="3"/>
      <c r="J294" s="3"/>
    </row>
    <row r="295" spans="1:10" ht="14.45">
      <c r="A295" s="3"/>
      <c r="B295" s="9" t="s">
        <v>73</v>
      </c>
      <c r="C295" s="9"/>
      <c r="D295" s="61"/>
      <c r="E295" s="61"/>
      <c r="F295" s="61"/>
      <c r="G295" s="61"/>
      <c r="H295" s="9"/>
      <c r="I295" s="5" t="s">
        <v>64</v>
      </c>
      <c r="J295" s="3"/>
    </row>
    <row r="296" spans="1:10" ht="14.45">
      <c r="A296" s="3"/>
      <c r="B296" s="9" t="s">
        <v>47</v>
      </c>
      <c r="C296" s="9"/>
      <c r="D296" s="61"/>
      <c r="E296" s="61"/>
      <c r="F296" s="61"/>
      <c r="G296" s="60" t="s">
        <v>64</v>
      </c>
      <c r="H296" s="5" t="s">
        <v>64</v>
      </c>
      <c r="I296" s="3"/>
      <c r="J296" s="3"/>
    </row>
    <row r="297" spans="1:10" ht="14.45">
      <c r="A297" s="3"/>
      <c r="B297" s="9" t="s">
        <v>48</v>
      </c>
      <c r="C297" s="9"/>
      <c r="D297" s="61"/>
      <c r="E297" s="61"/>
      <c r="F297" s="60" t="s">
        <v>64</v>
      </c>
      <c r="G297" s="60" t="s">
        <v>64</v>
      </c>
      <c r="H297" s="5" t="s">
        <v>64</v>
      </c>
      <c r="I297" s="3"/>
      <c r="J297" s="3"/>
    </row>
    <row r="298" spans="1:10" ht="14.45">
      <c r="A298" s="3"/>
      <c r="B298" s="3"/>
      <c r="C298" s="3"/>
      <c r="D298" s="59"/>
      <c r="E298" s="59"/>
      <c r="F298" s="59"/>
      <c r="G298" s="59"/>
      <c r="H298" s="3"/>
      <c r="I298" s="3"/>
      <c r="J298" s="3"/>
    </row>
    <row r="299" spans="1:10" ht="14.45">
      <c r="A299" s="3"/>
      <c r="B299" s="54" t="s">
        <v>151</v>
      </c>
      <c r="C299" s="54"/>
      <c r="D299" s="58"/>
      <c r="E299" s="58"/>
      <c r="F299" s="58"/>
      <c r="G299" s="58"/>
      <c r="H299" s="54"/>
      <c r="I299" s="3"/>
      <c r="J299" s="3"/>
    </row>
    <row r="300" spans="1:10" ht="14.45">
      <c r="A300" s="3"/>
      <c r="B300" s="54" t="s">
        <v>63</v>
      </c>
      <c r="C300" s="54"/>
      <c r="D300" s="58"/>
      <c r="E300" s="58" t="s">
        <v>64</v>
      </c>
      <c r="F300" s="58" t="s">
        <v>64</v>
      </c>
      <c r="G300" s="58" t="s">
        <v>64</v>
      </c>
      <c r="H300" s="54" t="s">
        <v>64</v>
      </c>
      <c r="I300" s="3"/>
      <c r="J300" s="3"/>
    </row>
    <row r="301" spans="1:10" ht="14.45">
      <c r="A301" s="3"/>
      <c r="B301" s="73"/>
      <c r="C301" s="73"/>
      <c r="D301" s="74"/>
      <c r="E301" s="74"/>
      <c r="F301" s="74"/>
      <c r="G301" s="74"/>
      <c r="H301" s="73"/>
      <c r="I301" s="3"/>
      <c r="J301" s="3"/>
    </row>
    <row r="302" spans="1:10" ht="14.45">
      <c r="A302" s="3"/>
      <c r="B302" s="3"/>
      <c r="C302" s="3"/>
      <c r="D302" s="59"/>
      <c r="E302" s="59"/>
      <c r="F302" s="59"/>
      <c r="G302" s="59"/>
      <c r="H302" s="3"/>
      <c r="I302" s="3"/>
      <c r="J302" s="3"/>
    </row>
    <row r="303" spans="1:10" ht="14.45">
      <c r="A303" s="3"/>
      <c r="B303" s="3"/>
      <c r="C303" s="3"/>
      <c r="D303" s="59"/>
      <c r="E303" s="59"/>
      <c r="F303" s="59"/>
      <c r="G303" s="59"/>
      <c r="H303" s="3"/>
      <c r="I303" s="3"/>
      <c r="J303" s="3"/>
    </row>
    <row r="304" spans="1:10" ht="16.5" customHeight="1">
      <c r="A304" s="40"/>
      <c r="B304" s="41" t="s">
        <v>64</v>
      </c>
      <c r="C304" s="41" t="s">
        <v>64</v>
      </c>
      <c r="D304" s="117" t="s">
        <v>152</v>
      </c>
      <c r="E304" s="117"/>
      <c r="F304" s="117"/>
      <c r="G304" s="117"/>
      <c r="H304" s="117"/>
      <c r="I304" s="42" t="s">
        <v>64</v>
      </c>
      <c r="J304" s="2" t="s">
        <v>1</v>
      </c>
    </row>
    <row r="305" spans="1:10" ht="15.95">
      <c r="A305" s="3"/>
      <c r="B305" s="89" t="s">
        <v>2</v>
      </c>
      <c r="C305" s="89"/>
      <c r="D305" s="89"/>
      <c r="E305" s="89"/>
      <c r="F305" s="89"/>
      <c r="G305" s="89"/>
      <c r="H305" s="89"/>
      <c r="I305" s="1" t="s">
        <v>64</v>
      </c>
      <c r="J305" s="2" t="s">
        <v>3</v>
      </c>
    </row>
    <row r="306" spans="1:10" ht="14.45">
      <c r="A306" s="3"/>
      <c r="B306" s="16" t="s">
        <v>64</v>
      </c>
      <c r="C306" s="17" t="s">
        <v>64</v>
      </c>
      <c r="D306" s="79" t="s">
        <v>4</v>
      </c>
      <c r="E306" s="80"/>
      <c r="F306" s="80"/>
      <c r="G306" s="81"/>
      <c r="H306" s="110" t="s">
        <v>64</v>
      </c>
      <c r="I306" s="1" t="s">
        <v>64</v>
      </c>
      <c r="J306" s="2" t="s">
        <v>7</v>
      </c>
    </row>
    <row r="307" spans="1:10" ht="14.45">
      <c r="A307" s="3"/>
      <c r="B307" s="14" t="s">
        <v>64</v>
      </c>
      <c r="C307" s="15" t="s">
        <v>64</v>
      </c>
      <c r="D307" s="86" t="s">
        <v>8</v>
      </c>
      <c r="E307" s="87"/>
      <c r="F307" s="87"/>
      <c r="G307" s="88"/>
      <c r="H307" s="110"/>
      <c r="I307" s="1" t="s">
        <v>64</v>
      </c>
      <c r="J307" s="2" t="s">
        <v>9</v>
      </c>
    </row>
    <row r="308" spans="1:10" ht="14.45">
      <c r="A308" s="3"/>
      <c r="B308" s="111" t="s">
        <v>10</v>
      </c>
      <c r="C308" s="113" t="s">
        <v>11</v>
      </c>
      <c r="D308" s="71" t="s">
        <v>12</v>
      </c>
      <c r="E308" s="71" t="s">
        <v>13</v>
      </c>
      <c r="F308" s="71" t="s">
        <v>14</v>
      </c>
      <c r="G308" s="71" t="s">
        <v>15</v>
      </c>
      <c r="H308" s="115" t="s">
        <v>64</v>
      </c>
      <c r="I308" s="1" t="s">
        <v>64</v>
      </c>
      <c r="J308" s="2" t="s">
        <v>20</v>
      </c>
    </row>
    <row r="309" spans="1:10" ht="14.45">
      <c r="A309" s="3"/>
      <c r="B309" s="112"/>
      <c r="C309" s="114"/>
      <c r="D309" s="91" t="s">
        <v>21</v>
      </c>
      <c r="E309" s="91"/>
      <c r="F309" s="91"/>
      <c r="G309" s="92"/>
      <c r="H309" s="115"/>
      <c r="I309" s="1" t="s">
        <v>64</v>
      </c>
      <c r="J309" s="3"/>
    </row>
    <row r="310" spans="1:10" ht="14.45">
      <c r="A310" s="3"/>
      <c r="B310" s="52">
        <v>4</v>
      </c>
      <c r="C310" s="55" t="s">
        <v>22</v>
      </c>
      <c r="D310" s="63" t="s">
        <v>153</v>
      </c>
      <c r="E310" s="29">
        <v>0</v>
      </c>
      <c r="F310" s="64" t="s">
        <v>153</v>
      </c>
      <c r="G310" s="65" t="s">
        <v>153</v>
      </c>
      <c r="H310" s="56" t="s">
        <v>64</v>
      </c>
      <c r="I310" s="1" t="s">
        <v>64</v>
      </c>
      <c r="J310" s="3"/>
    </row>
    <row r="311" spans="1:10" ht="14.45">
      <c r="A311" s="3"/>
      <c r="B311" s="72">
        <v>5</v>
      </c>
      <c r="C311" s="57" t="s">
        <v>23</v>
      </c>
      <c r="D311" s="63" t="s">
        <v>154</v>
      </c>
      <c r="E311" s="29">
        <v>0</v>
      </c>
      <c r="F311" s="64" t="s">
        <v>154</v>
      </c>
      <c r="G311" s="65" t="s">
        <v>155</v>
      </c>
      <c r="H311" s="56" t="s">
        <v>64</v>
      </c>
      <c r="I311" s="1" t="s">
        <v>64</v>
      </c>
      <c r="J311" s="3"/>
    </row>
    <row r="312" spans="1:10" ht="14.45">
      <c r="A312" s="3"/>
      <c r="B312" s="72">
        <v>6</v>
      </c>
      <c r="C312" s="57" t="s">
        <v>24</v>
      </c>
      <c r="D312" s="63" t="s">
        <v>156</v>
      </c>
      <c r="E312" s="29">
        <v>0</v>
      </c>
      <c r="F312" s="64" t="s">
        <v>156</v>
      </c>
      <c r="G312" s="65" t="s">
        <v>157</v>
      </c>
      <c r="H312" s="56" t="s">
        <v>64</v>
      </c>
      <c r="I312" s="1" t="s">
        <v>64</v>
      </c>
      <c r="J312" s="3"/>
    </row>
    <row r="313" spans="1:10" ht="14.45">
      <c r="A313" s="3"/>
      <c r="B313" s="72">
        <v>7</v>
      </c>
      <c r="C313" s="57" t="s">
        <v>25</v>
      </c>
      <c r="D313" s="63" t="s">
        <v>158</v>
      </c>
      <c r="E313" s="29">
        <v>0</v>
      </c>
      <c r="F313" s="64" t="s">
        <v>158</v>
      </c>
      <c r="G313" s="66" t="s">
        <v>159</v>
      </c>
      <c r="H313" s="56" t="s">
        <v>64</v>
      </c>
      <c r="I313" s="1" t="s">
        <v>64</v>
      </c>
      <c r="J313" s="3"/>
    </row>
    <row r="314" spans="1:10" ht="14.45">
      <c r="A314" s="3"/>
      <c r="B314" s="5" t="s">
        <v>64</v>
      </c>
      <c r="C314" s="5" t="s">
        <v>64</v>
      </c>
      <c r="D314" s="60" t="s">
        <v>64</v>
      </c>
      <c r="E314" s="60" t="s">
        <v>64</v>
      </c>
      <c r="F314" s="60" t="s">
        <v>64</v>
      </c>
      <c r="G314" s="60" t="s">
        <v>64</v>
      </c>
      <c r="H314" s="5" t="s">
        <v>64</v>
      </c>
      <c r="I314" s="1" t="s">
        <v>64</v>
      </c>
      <c r="J314" s="3"/>
    </row>
    <row r="315" spans="1:10" ht="14.45">
      <c r="A315" s="3"/>
      <c r="B315" s="8" t="s">
        <v>45</v>
      </c>
      <c r="C315" s="8"/>
      <c r="D315" s="60" t="s">
        <v>64</v>
      </c>
      <c r="E315" s="60" t="s">
        <v>64</v>
      </c>
      <c r="F315" s="60" t="s">
        <v>64</v>
      </c>
      <c r="G315" s="60" t="s">
        <v>64</v>
      </c>
      <c r="H315" s="5" t="s">
        <v>64</v>
      </c>
      <c r="I315" s="1" t="s">
        <v>64</v>
      </c>
      <c r="J315" s="3"/>
    </row>
    <row r="316" spans="1:10" ht="14.45">
      <c r="A316" s="3"/>
      <c r="B316" s="9" t="s">
        <v>73</v>
      </c>
      <c r="C316" s="9"/>
      <c r="D316" s="61"/>
      <c r="E316" s="61"/>
      <c r="F316" s="61"/>
      <c r="G316" s="61"/>
      <c r="H316" s="9"/>
      <c r="I316" s="5" t="s">
        <v>64</v>
      </c>
      <c r="J316" s="3"/>
    </row>
    <row r="317" spans="1:10" ht="14.45">
      <c r="A317" s="3"/>
      <c r="B317" s="9" t="s">
        <v>47</v>
      </c>
      <c r="C317" s="9"/>
      <c r="D317" s="61"/>
      <c r="E317" s="61"/>
      <c r="F317" s="61"/>
      <c r="G317" s="60" t="s">
        <v>64</v>
      </c>
      <c r="H317" s="5" t="s">
        <v>64</v>
      </c>
      <c r="I317" s="1" t="s">
        <v>64</v>
      </c>
      <c r="J317" s="3"/>
    </row>
    <row r="318" spans="1:10" ht="14.45">
      <c r="A318" s="3"/>
      <c r="B318" s="9" t="s">
        <v>48</v>
      </c>
      <c r="C318" s="9"/>
      <c r="D318" s="61"/>
      <c r="E318" s="61"/>
      <c r="F318" s="60" t="s">
        <v>64</v>
      </c>
      <c r="G318" s="60" t="s">
        <v>64</v>
      </c>
      <c r="H318" s="5" t="s">
        <v>64</v>
      </c>
      <c r="I318" s="1" t="s">
        <v>64</v>
      </c>
      <c r="J318" s="3"/>
    </row>
    <row r="319" spans="1:10" ht="14.45">
      <c r="A319" s="3"/>
      <c r="B319" s="9" t="s">
        <v>64</v>
      </c>
      <c r="C319" s="5" t="s">
        <v>64</v>
      </c>
      <c r="D319" s="60" t="s">
        <v>64</v>
      </c>
      <c r="E319" s="60" t="s">
        <v>64</v>
      </c>
      <c r="F319" s="60" t="s">
        <v>64</v>
      </c>
      <c r="G319" s="60" t="s">
        <v>64</v>
      </c>
      <c r="H319" s="5" t="s">
        <v>64</v>
      </c>
      <c r="I319" s="1" t="s">
        <v>64</v>
      </c>
      <c r="J319" s="3"/>
    </row>
    <row r="320" spans="1:10" ht="14.45">
      <c r="A320" s="3"/>
      <c r="B320" s="9" t="s">
        <v>64</v>
      </c>
      <c r="C320" s="5" t="s">
        <v>64</v>
      </c>
      <c r="D320" s="60" t="s">
        <v>64</v>
      </c>
      <c r="E320" s="60" t="s">
        <v>64</v>
      </c>
      <c r="F320" s="60" t="s">
        <v>64</v>
      </c>
      <c r="G320" s="60" t="s">
        <v>64</v>
      </c>
      <c r="H320" s="5" t="s">
        <v>64</v>
      </c>
      <c r="I320" s="1" t="s">
        <v>64</v>
      </c>
      <c r="J320" s="3"/>
    </row>
    <row r="321" spans="1:10" ht="18.600000000000001">
      <c r="A321" s="3"/>
      <c r="C321" s="10"/>
      <c r="D321" s="118" t="s">
        <v>49</v>
      </c>
      <c r="E321" s="118"/>
      <c r="F321" s="118"/>
      <c r="G321" s="118"/>
      <c r="H321" s="118"/>
      <c r="I321" s="3"/>
      <c r="J321" s="3"/>
    </row>
    <row r="322" spans="1:10" ht="15.95">
      <c r="A322" s="47"/>
      <c r="B322" s="32" t="s">
        <v>64</v>
      </c>
      <c r="C322" s="32" t="s">
        <v>64</v>
      </c>
      <c r="D322" s="119" t="s">
        <v>152</v>
      </c>
      <c r="E322" s="119"/>
      <c r="F322" s="119"/>
      <c r="G322" s="119"/>
      <c r="H322" s="119"/>
      <c r="I322" s="47"/>
      <c r="J322" s="47"/>
    </row>
    <row r="323" spans="1:10" ht="15.95">
      <c r="A323" s="3"/>
      <c r="B323" s="89" t="s">
        <v>2</v>
      </c>
      <c r="C323" s="89"/>
      <c r="D323" s="89"/>
      <c r="E323" s="89"/>
      <c r="F323" s="89"/>
      <c r="G323" s="89"/>
      <c r="H323" s="89"/>
      <c r="I323" s="3"/>
      <c r="J323" s="3"/>
    </row>
    <row r="324" spans="1:10" ht="14.45">
      <c r="A324" s="3"/>
      <c r="B324" s="16" t="s">
        <v>64</v>
      </c>
      <c r="C324" s="17" t="s">
        <v>64</v>
      </c>
      <c r="D324" s="79" t="s">
        <v>4</v>
      </c>
      <c r="E324" s="80"/>
      <c r="F324" s="80"/>
      <c r="G324" s="81"/>
      <c r="H324" s="110" t="s">
        <v>64</v>
      </c>
      <c r="I324" s="3"/>
      <c r="J324" s="3"/>
    </row>
    <row r="325" spans="1:10" ht="14.45">
      <c r="A325" s="3"/>
      <c r="B325" s="14" t="s">
        <v>64</v>
      </c>
      <c r="C325" s="15" t="s">
        <v>64</v>
      </c>
      <c r="D325" s="86" t="s">
        <v>8</v>
      </c>
      <c r="E325" s="87"/>
      <c r="F325" s="87"/>
      <c r="G325" s="88"/>
      <c r="H325" s="110"/>
      <c r="I325" s="3"/>
      <c r="J325" s="3"/>
    </row>
    <row r="326" spans="1:10" ht="14.45">
      <c r="A326" s="3"/>
      <c r="B326" s="111" t="s">
        <v>10</v>
      </c>
      <c r="C326" s="113" t="s">
        <v>11</v>
      </c>
      <c r="D326" s="71" t="s">
        <v>12</v>
      </c>
      <c r="E326" s="71" t="s">
        <v>13</v>
      </c>
      <c r="F326" s="71" t="s">
        <v>14</v>
      </c>
      <c r="G326" s="71" t="s">
        <v>15</v>
      </c>
      <c r="H326" s="115" t="s">
        <v>64</v>
      </c>
      <c r="I326" s="3"/>
      <c r="J326" s="3"/>
    </row>
    <row r="327" spans="1:10" ht="14.45">
      <c r="A327" s="3"/>
      <c r="B327" s="112"/>
      <c r="C327" s="114"/>
      <c r="D327" s="91" t="s">
        <v>21</v>
      </c>
      <c r="E327" s="91"/>
      <c r="F327" s="91"/>
      <c r="G327" s="92"/>
      <c r="H327" s="115"/>
      <c r="I327" s="3"/>
      <c r="J327" s="3"/>
    </row>
    <row r="328" spans="1:10" ht="14.45">
      <c r="A328" s="3"/>
      <c r="B328" s="52">
        <v>4</v>
      </c>
      <c r="C328" s="55" t="s">
        <v>22</v>
      </c>
      <c r="D328" s="63" t="s">
        <v>153</v>
      </c>
      <c r="E328" s="29">
        <v>0</v>
      </c>
      <c r="F328" s="64" t="s">
        <v>153</v>
      </c>
      <c r="G328" s="65" t="s">
        <v>153</v>
      </c>
      <c r="H328" s="56" t="s">
        <v>64</v>
      </c>
      <c r="I328" s="3"/>
      <c r="J328" s="3"/>
    </row>
    <row r="329" spans="1:10" ht="14.45">
      <c r="A329" s="3"/>
      <c r="B329" s="72">
        <v>5</v>
      </c>
      <c r="C329" s="57" t="s">
        <v>23</v>
      </c>
      <c r="D329" s="63" t="s">
        <v>160</v>
      </c>
      <c r="E329" s="29">
        <v>0</v>
      </c>
      <c r="F329" s="64" t="s">
        <v>160</v>
      </c>
      <c r="G329" s="65" t="s">
        <v>161</v>
      </c>
      <c r="H329" s="56" t="s">
        <v>64</v>
      </c>
      <c r="I329" s="3"/>
      <c r="J329" s="3"/>
    </row>
    <row r="330" spans="1:10" ht="14.45">
      <c r="A330" s="3"/>
      <c r="B330" s="72">
        <v>6</v>
      </c>
      <c r="C330" s="57" t="s">
        <v>24</v>
      </c>
      <c r="D330" s="63" t="s">
        <v>162</v>
      </c>
      <c r="E330" s="29">
        <v>0</v>
      </c>
      <c r="F330" s="64" t="s">
        <v>162</v>
      </c>
      <c r="G330" s="65" t="s">
        <v>163</v>
      </c>
      <c r="H330" s="56" t="s">
        <v>64</v>
      </c>
      <c r="I330" s="3"/>
      <c r="J330" s="3"/>
    </row>
    <row r="331" spans="1:10" ht="14.45">
      <c r="A331" s="3"/>
      <c r="B331" s="72">
        <v>7</v>
      </c>
      <c r="C331" s="57" t="s">
        <v>25</v>
      </c>
      <c r="D331" s="63" t="s">
        <v>164</v>
      </c>
      <c r="E331" s="29">
        <v>0</v>
      </c>
      <c r="F331" s="64" t="s">
        <v>164</v>
      </c>
      <c r="G331" s="67" t="s">
        <v>165</v>
      </c>
      <c r="H331" s="56" t="s">
        <v>64</v>
      </c>
      <c r="I331" s="3"/>
      <c r="J331" s="3"/>
    </row>
    <row r="332" spans="1:10" ht="14.45">
      <c r="A332" s="3"/>
      <c r="B332" s="5" t="s">
        <v>64</v>
      </c>
      <c r="C332" s="5" t="s">
        <v>64</v>
      </c>
      <c r="D332" s="60" t="s">
        <v>64</v>
      </c>
      <c r="E332" s="60" t="s">
        <v>64</v>
      </c>
      <c r="F332" s="60" t="s">
        <v>64</v>
      </c>
      <c r="G332" s="60" t="s">
        <v>64</v>
      </c>
      <c r="H332" s="5" t="s">
        <v>64</v>
      </c>
      <c r="I332" s="3"/>
      <c r="J332" s="3"/>
    </row>
    <row r="333" spans="1:10" ht="14.45">
      <c r="A333" s="3"/>
      <c r="B333" s="8" t="s">
        <v>45</v>
      </c>
      <c r="C333" s="8"/>
      <c r="D333" s="60" t="s">
        <v>64</v>
      </c>
      <c r="E333" s="60" t="s">
        <v>64</v>
      </c>
      <c r="F333" s="60" t="s">
        <v>64</v>
      </c>
      <c r="G333" s="60" t="s">
        <v>64</v>
      </c>
      <c r="H333" s="5" t="s">
        <v>64</v>
      </c>
      <c r="I333" s="3"/>
      <c r="J333" s="3"/>
    </row>
    <row r="334" spans="1:10" ht="14.45">
      <c r="A334" s="3"/>
      <c r="B334" s="9" t="s">
        <v>73</v>
      </c>
      <c r="C334" s="9"/>
      <c r="D334" s="61"/>
      <c r="E334" s="61"/>
      <c r="F334" s="61"/>
      <c r="G334" s="61"/>
      <c r="H334" s="9"/>
      <c r="I334" s="5" t="s">
        <v>64</v>
      </c>
      <c r="J334" s="3"/>
    </row>
    <row r="335" spans="1:10" ht="14.45">
      <c r="A335" s="3"/>
      <c r="B335" s="9" t="s">
        <v>47</v>
      </c>
      <c r="C335" s="9"/>
      <c r="D335" s="61"/>
      <c r="E335" s="61"/>
      <c r="F335" s="61"/>
      <c r="G335" s="60" t="s">
        <v>64</v>
      </c>
      <c r="H335" s="5" t="s">
        <v>64</v>
      </c>
      <c r="I335" s="3"/>
      <c r="J335" s="3"/>
    </row>
    <row r="336" spans="1:10" ht="14.45">
      <c r="A336" s="3"/>
      <c r="B336" s="9" t="s">
        <v>48</v>
      </c>
      <c r="C336" s="9"/>
      <c r="D336" s="61"/>
      <c r="E336" s="61"/>
      <c r="F336" s="60" t="s">
        <v>64</v>
      </c>
      <c r="G336" s="60" t="s">
        <v>64</v>
      </c>
      <c r="H336" s="5" t="s">
        <v>64</v>
      </c>
      <c r="I336" s="3"/>
      <c r="J336" s="3"/>
    </row>
    <row r="337" spans="1:10" ht="14.45">
      <c r="A337" s="3"/>
      <c r="B337" s="10"/>
      <c r="C337" s="10"/>
      <c r="D337" s="62"/>
      <c r="E337" s="62"/>
      <c r="F337" s="62"/>
      <c r="G337" s="62"/>
      <c r="H337" s="10"/>
      <c r="I337" s="3"/>
      <c r="J337" s="3"/>
    </row>
    <row r="338" spans="1:10" ht="14.45">
      <c r="A338" s="3"/>
      <c r="B338" s="10"/>
      <c r="C338" s="10"/>
      <c r="D338" s="62"/>
      <c r="E338" s="62"/>
      <c r="F338" s="62"/>
      <c r="G338" s="62"/>
      <c r="H338" s="10"/>
      <c r="I338" s="3"/>
      <c r="J338" s="3"/>
    </row>
    <row r="339" spans="1:10" ht="18.600000000000001">
      <c r="A339" s="3"/>
      <c r="C339" s="10"/>
      <c r="D339" s="120" t="s">
        <v>51</v>
      </c>
      <c r="E339" s="120"/>
      <c r="F339" s="120"/>
      <c r="G339" s="120"/>
      <c r="H339" s="120"/>
      <c r="I339" s="3"/>
      <c r="J339" s="3"/>
    </row>
    <row r="340" spans="1:10" ht="15.95">
      <c r="A340" s="47"/>
      <c r="B340" s="32" t="s">
        <v>64</v>
      </c>
      <c r="C340" s="32" t="s">
        <v>64</v>
      </c>
      <c r="D340" s="121" t="s">
        <v>152</v>
      </c>
      <c r="E340" s="121"/>
      <c r="F340" s="121"/>
      <c r="G340" s="121"/>
      <c r="H340" s="121"/>
      <c r="I340" s="47"/>
      <c r="J340" s="47"/>
    </row>
    <row r="341" spans="1:10" ht="15.95">
      <c r="A341" s="3"/>
      <c r="B341" s="89" t="s">
        <v>2</v>
      </c>
      <c r="C341" s="89"/>
      <c r="D341" s="89"/>
      <c r="E341" s="89"/>
      <c r="F341" s="89"/>
      <c r="G341" s="89"/>
      <c r="H341" s="89"/>
      <c r="I341" s="3"/>
      <c r="J341" s="3"/>
    </row>
    <row r="342" spans="1:10" ht="14.45">
      <c r="A342" s="3"/>
      <c r="B342" s="16" t="s">
        <v>64</v>
      </c>
      <c r="C342" s="17" t="s">
        <v>64</v>
      </c>
      <c r="D342" s="79" t="s">
        <v>4</v>
      </c>
      <c r="E342" s="80"/>
      <c r="F342" s="80"/>
      <c r="G342" s="81"/>
      <c r="H342" s="110" t="s">
        <v>64</v>
      </c>
      <c r="I342" s="3"/>
      <c r="J342" s="3"/>
    </row>
    <row r="343" spans="1:10" ht="14.45">
      <c r="A343" s="3"/>
      <c r="B343" s="14" t="s">
        <v>64</v>
      </c>
      <c r="C343" s="15" t="s">
        <v>64</v>
      </c>
      <c r="D343" s="86" t="s">
        <v>8</v>
      </c>
      <c r="E343" s="87"/>
      <c r="F343" s="87"/>
      <c r="G343" s="88"/>
      <c r="H343" s="110"/>
      <c r="I343" s="3"/>
      <c r="J343" s="3"/>
    </row>
    <row r="344" spans="1:10" ht="14.45">
      <c r="A344" s="3"/>
      <c r="B344" s="111" t="s">
        <v>10</v>
      </c>
      <c r="C344" s="113" t="s">
        <v>11</v>
      </c>
      <c r="D344" s="71" t="s">
        <v>12</v>
      </c>
      <c r="E344" s="71" t="s">
        <v>13</v>
      </c>
      <c r="F344" s="71" t="s">
        <v>14</v>
      </c>
      <c r="G344" s="71" t="s">
        <v>15</v>
      </c>
      <c r="H344" s="115" t="s">
        <v>64</v>
      </c>
      <c r="I344" s="3"/>
      <c r="J344" s="3"/>
    </row>
    <row r="345" spans="1:10" ht="14.45">
      <c r="A345" s="3"/>
      <c r="B345" s="112"/>
      <c r="C345" s="114"/>
      <c r="D345" s="91" t="s">
        <v>21</v>
      </c>
      <c r="E345" s="91"/>
      <c r="F345" s="91"/>
      <c r="G345" s="92"/>
      <c r="H345" s="115"/>
      <c r="I345" s="3"/>
      <c r="J345" s="3"/>
    </row>
    <row r="346" spans="1:10" ht="14.45">
      <c r="A346" s="3"/>
      <c r="B346" s="52">
        <v>4</v>
      </c>
      <c r="C346" s="55" t="s">
        <v>22</v>
      </c>
      <c r="D346" s="29">
        <v>0</v>
      </c>
      <c r="E346" s="29">
        <v>0</v>
      </c>
      <c r="F346" s="29">
        <v>0</v>
      </c>
      <c r="G346" s="29">
        <v>0</v>
      </c>
      <c r="H346" s="56" t="s">
        <v>64</v>
      </c>
      <c r="I346" s="3"/>
      <c r="J346" s="3"/>
    </row>
    <row r="347" spans="1:10" ht="14.45">
      <c r="A347" s="3"/>
      <c r="B347" s="72">
        <v>5</v>
      </c>
      <c r="C347" s="57" t="s">
        <v>23</v>
      </c>
      <c r="D347" s="29">
        <v>0</v>
      </c>
      <c r="E347" s="29">
        <v>0</v>
      </c>
      <c r="F347" s="29">
        <v>0</v>
      </c>
      <c r="G347" s="29">
        <v>0</v>
      </c>
      <c r="H347" s="56" t="s">
        <v>64</v>
      </c>
      <c r="I347" s="3"/>
      <c r="J347" s="3"/>
    </row>
    <row r="348" spans="1:10" ht="14.45">
      <c r="A348" s="3"/>
      <c r="B348" s="72">
        <v>6</v>
      </c>
      <c r="C348" s="57" t="s">
        <v>24</v>
      </c>
      <c r="D348" s="29">
        <v>0</v>
      </c>
      <c r="E348" s="29">
        <v>0</v>
      </c>
      <c r="F348" s="29">
        <v>0</v>
      </c>
      <c r="G348" s="29">
        <v>0</v>
      </c>
      <c r="H348" s="56" t="s">
        <v>64</v>
      </c>
      <c r="I348" s="3"/>
      <c r="J348" s="3"/>
    </row>
    <row r="349" spans="1:10" ht="14.45">
      <c r="A349" s="3"/>
      <c r="B349" s="72">
        <v>7</v>
      </c>
      <c r="C349" s="57" t="s">
        <v>25</v>
      </c>
      <c r="D349" s="29">
        <v>0</v>
      </c>
      <c r="E349" s="29">
        <v>0</v>
      </c>
      <c r="F349" s="29">
        <v>0</v>
      </c>
      <c r="G349" s="29">
        <v>0</v>
      </c>
      <c r="H349" s="56" t="s">
        <v>64</v>
      </c>
      <c r="I349" s="3"/>
      <c r="J349" s="3"/>
    </row>
    <row r="350" spans="1:10" ht="14.45">
      <c r="A350" s="3"/>
      <c r="B350" s="5" t="s">
        <v>64</v>
      </c>
      <c r="C350" s="5" t="s">
        <v>64</v>
      </c>
      <c r="D350" s="60" t="s">
        <v>64</v>
      </c>
      <c r="E350" s="60" t="s">
        <v>64</v>
      </c>
      <c r="F350" s="60" t="s">
        <v>64</v>
      </c>
      <c r="G350" s="60" t="s">
        <v>64</v>
      </c>
      <c r="H350" s="5" t="s">
        <v>64</v>
      </c>
      <c r="I350" s="3"/>
      <c r="J350" s="3"/>
    </row>
    <row r="351" spans="1:10" ht="14.45">
      <c r="A351" s="3"/>
      <c r="B351" s="8" t="s">
        <v>45</v>
      </c>
      <c r="C351" s="8"/>
      <c r="D351" s="60" t="s">
        <v>64</v>
      </c>
      <c r="E351" s="60" t="s">
        <v>64</v>
      </c>
      <c r="F351" s="60" t="s">
        <v>64</v>
      </c>
      <c r="G351" s="60" t="s">
        <v>64</v>
      </c>
      <c r="H351" s="5" t="s">
        <v>64</v>
      </c>
      <c r="I351" s="3"/>
      <c r="J351" s="3"/>
    </row>
    <row r="352" spans="1:10" ht="14.45">
      <c r="A352" s="3"/>
      <c r="B352" s="9" t="s">
        <v>73</v>
      </c>
      <c r="C352" s="9"/>
      <c r="D352" s="61"/>
      <c r="E352" s="61"/>
      <c r="F352" s="61"/>
      <c r="G352" s="61"/>
      <c r="H352" s="9"/>
      <c r="I352" s="5" t="s">
        <v>64</v>
      </c>
      <c r="J352" s="3"/>
    </row>
    <row r="353" spans="1:10" ht="14.45">
      <c r="A353" s="3"/>
      <c r="B353" s="9" t="s">
        <v>47</v>
      </c>
      <c r="C353" s="9"/>
      <c r="D353" s="61"/>
      <c r="E353" s="61"/>
      <c r="F353" s="61"/>
      <c r="G353" s="60" t="s">
        <v>64</v>
      </c>
      <c r="H353" s="5" t="s">
        <v>64</v>
      </c>
      <c r="I353" s="3"/>
      <c r="J353" s="3"/>
    </row>
    <row r="354" spans="1:10" ht="14.45">
      <c r="A354" s="3"/>
      <c r="B354" s="9" t="s">
        <v>48</v>
      </c>
      <c r="C354" s="9"/>
      <c r="D354" s="61"/>
      <c r="E354" s="61"/>
      <c r="F354" s="60" t="s">
        <v>64</v>
      </c>
      <c r="G354" s="60" t="s">
        <v>64</v>
      </c>
      <c r="H354" s="5" t="s">
        <v>64</v>
      </c>
      <c r="I354" s="3"/>
      <c r="J354" s="3"/>
    </row>
    <row r="355" spans="1:10" ht="14.45">
      <c r="A355" s="3"/>
      <c r="B355" s="3"/>
      <c r="C355" s="3"/>
      <c r="D355" s="59"/>
      <c r="E355" s="59"/>
      <c r="F355" s="59"/>
      <c r="G355" s="59"/>
      <c r="H355" s="3"/>
      <c r="I355" s="3"/>
      <c r="J355" s="3"/>
    </row>
    <row r="356" spans="1:10" ht="14.45">
      <c r="A356" s="3"/>
      <c r="B356" s="3"/>
      <c r="C356" s="3"/>
      <c r="D356" s="59"/>
      <c r="E356" s="59"/>
      <c r="F356" s="59"/>
      <c r="G356" s="59"/>
      <c r="H356" s="3"/>
      <c r="I356" s="3"/>
      <c r="J356" s="3"/>
    </row>
    <row r="357" spans="1:10" ht="18.600000000000001">
      <c r="A357" s="3"/>
      <c r="C357" s="10"/>
      <c r="D357" s="122" t="s">
        <v>52</v>
      </c>
      <c r="E357" s="122"/>
      <c r="F357" s="122"/>
      <c r="G357" s="122"/>
      <c r="H357" s="122"/>
      <c r="I357" s="3"/>
      <c r="J357" s="3"/>
    </row>
    <row r="358" spans="1:10" ht="15.95">
      <c r="A358" s="47"/>
      <c r="B358" s="32" t="s">
        <v>64</v>
      </c>
      <c r="C358" s="32" t="s">
        <v>64</v>
      </c>
      <c r="D358" s="123" t="s">
        <v>152</v>
      </c>
      <c r="E358" s="123"/>
      <c r="F358" s="123"/>
      <c r="G358" s="123"/>
      <c r="H358" s="123"/>
      <c r="I358" s="47"/>
      <c r="J358" s="47"/>
    </row>
    <row r="359" spans="1:10" ht="15.95">
      <c r="A359" s="3"/>
      <c r="B359" s="89" t="s">
        <v>2</v>
      </c>
      <c r="C359" s="89"/>
      <c r="D359" s="89"/>
      <c r="E359" s="89"/>
      <c r="F359" s="89"/>
      <c r="G359" s="89"/>
      <c r="H359" s="89"/>
      <c r="I359" s="3"/>
      <c r="J359" s="3"/>
    </row>
    <row r="360" spans="1:10" ht="14.45">
      <c r="A360" s="3"/>
      <c r="B360" s="16" t="s">
        <v>64</v>
      </c>
      <c r="C360" s="17" t="s">
        <v>64</v>
      </c>
      <c r="D360" s="79" t="s">
        <v>4</v>
      </c>
      <c r="E360" s="80"/>
      <c r="F360" s="80"/>
      <c r="G360" s="81"/>
      <c r="H360" s="110" t="s">
        <v>64</v>
      </c>
      <c r="I360" s="3"/>
      <c r="J360" s="3"/>
    </row>
    <row r="361" spans="1:10" ht="14.45">
      <c r="A361" s="3"/>
      <c r="B361" s="14" t="s">
        <v>64</v>
      </c>
      <c r="C361" s="15" t="s">
        <v>64</v>
      </c>
      <c r="D361" s="86" t="s">
        <v>8</v>
      </c>
      <c r="E361" s="87"/>
      <c r="F361" s="87"/>
      <c r="G361" s="88"/>
      <c r="H361" s="110"/>
      <c r="I361" s="3"/>
      <c r="J361" s="3"/>
    </row>
    <row r="362" spans="1:10" ht="14.45">
      <c r="A362" s="3"/>
      <c r="B362" s="111" t="s">
        <v>10</v>
      </c>
      <c r="C362" s="113" t="s">
        <v>11</v>
      </c>
      <c r="D362" s="71" t="s">
        <v>12</v>
      </c>
      <c r="E362" s="71" t="s">
        <v>13</v>
      </c>
      <c r="F362" s="71" t="s">
        <v>14</v>
      </c>
      <c r="G362" s="71" t="s">
        <v>15</v>
      </c>
      <c r="H362" s="115" t="s">
        <v>64</v>
      </c>
      <c r="I362" s="3"/>
      <c r="J362" s="3"/>
    </row>
    <row r="363" spans="1:10" ht="14.45">
      <c r="A363" s="3"/>
      <c r="B363" s="112"/>
      <c r="C363" s="114"/>
      <c r="D363" s="91" t="s">
        <v>21</v>
      </c>
      <c r="E363" s="91"/>
      <c r="F363" s="91"/>
      <c r="G363" s="92"/>
      <c r="H363" s="115"/>
      <c r="I363" s="3"/>
      <c r="J363" s="3"/>
    </row>
    <row r="364" spans="1:10" ht="14.45">
      <c r="A364" s="3"/>
      <c r="B364" s="52">
        <v>4</v>
      </c>
      <c r="C364" s="55" t="s">
        <v>22</v>
      </c>
      <c r="D364" s="29">
        <v>0</v>
      </c>
      <c r="E364" s="29">
        <v>0</v>
      </c>
      <c r="F364" s="29">
        <v>0</v>
      </c>
      <c r="G364" s="29">
        <v>0</v>
      </c>
      <c r="H364" s="56" t="s">
        <v>64</v>
      </c>
      <c r="I364" s="3"/>
      <c r="J364" s="3"/>
    </row>
    <row r="365" spans="1:10" ht="14.45">
      <c r="A365" s="3"/>
      <c r="B365" s="72">
        <v>5</v>
      </c>
      <c r="C365" s="57" t="s">
        <v>23</v>
      </c>
      <c r="D365" s="63" t="s">
        <v>166</v>
      </c>
      <c r="E365" s="29">
        <v>0</v>
      </c>
      <c r="F365" s="64" t="s">
        <v>166</v>
      </c>
      <c r="G365" s="65" t="s">
        <v>166</v>
      </c>
      <c r="H365" s="56" t="s">
        <v>64</v>
      </c>
      <c r="I365" s="3"/>
      <c r="J365" s="3"/>
    </row>
    <row r="366" spans="1:10" ht="14.45">
      <c r="A366" s="3"/>
      <c r="B366" s="72">
        <v>6</v>
      </c>
      <c r="C366" s="57" t="s">
        <v>24</v>
      </c>
      <c r="D366" s="63" t="s">
        <v>167</v>
      </c>
      <c r="E366" s="29">
        <v>0</v>
      </c>
      <c r="F366" s="64" t="s">
        <v>167</v>
      </c>
      <c r="G366" s="65" t="s">
        <v>168</v>
      </c>
      <c r="H366" s="56" t="s">
        <v>64</v>
      </c>
      <c r="I366" s="3"/>
      <c r="J366" s="3"/>
    </row>
    <row r="367" spans="1:10" ht="14.45">
      <c r="A367" s="3"/>
      <c r="B367" s="72">
        <v>7</v>
      </c>
      <c r="C367" s="57" t="s">
        <v>25</v>
      </c>
      <c r="D367" s="63" t="s">
        <v>169</v>
      </c>
      <c r="E367" s="29">
        <v>0</v>
      </c>
      <c r="F367" s="64" t="s">
        <v>169</v>
      </c>
      <c r="G367" s="69" t="s">
        <v>170</v>
      </c>
      <c r="H367" s="56" t="s">
        <v>64</v>
      </c>
      <c r="I367" s="3"/>
      <c r="J367" s="3"/>
    </row>
    <row r="368" spans="1:10" ht="14.45">
      <c r="A368" s="3"/>
      <c r="B368" s="5" t="s">
        <v>64</v>
      </c>
      <c r="C368" s="5" t="s">
        <v>64</v>
      </c>
      <c r="D368" s="60" t="s">
        <v>64</v>
      </c>
      <c r="E368" s="60" t="s">
        <v>64</v>
      </c>
      <c r="F368" s="60" t="s">
        <v>64</v>
      </c>
      <c r="G368" s="60" t="s">
        <v>64</v>
      </c>
      <c r="H368" s="5" t="s">
        <v>64</v>
      </c>
      <c r="I368" s="3"/>
      <c r="J368" s="3"/>
    </row>
    <row r="369" spans="1:10" ht="14.45">
      <c r="A369" s="3"/>
      <c r="B369" s="8" t="s">
        <v>45</v>
      </c>
      <c r="C369" s="8"/>
      <c r="D369" s="60" t="s">
        <v>64</v>
      </c>
      <c r="E369" s="60" t="s">
        <v>64</v>
      </c>
      <c r="F369" s="60" t="s">
        <v>64</v>
      </c>
      <c r="G369" s="60" t="s">
        <v>64</v>
      </c>
      <c r="H369" s="5" t="s">
        <v>64</v>
      </c>
      <c r="I369" s="3"/>
      <c r="J369" s="3"/>
    </row>
    <row r="370" spans="1:10" ht="14.45">
      <c r="A370" s="3"/>
      <c r="B370" s="9" t="s">
        <v>73</v>
      </c>
      <c r="C370" s="9"/>
      <c r="D370" s="61"/>
      <c r="E370" s="61"/>
      <c r="F370" s="61"/>
      <c r="G370" s="61"/>
      <c r="H370" s="9"/>
      <c r="I370" s="5" t="s">
        <v>64</v>
      </c>
      <c r="J370" s="3"/>
    </row>
    <row r="371" spans="1:10" ht="14.45">
      <c r="A371" s="3"/>
      <c r="B371" s="9" t="s">
        <v>47</v>
      </c>
      <c r="C371" s="9"/>
      <c r="D371" s="61"/>
      <c r="E371" s="61"/>
      <c r="F371" s="61"/>
      <c r="G371" s="60" t="s">
        <v>64</v>
      </c>
      <c r="H371" s="5" t="s">
        <v>64</v>
      </c>
      <c r="I371" s="3"/>
      <c r="J371" s="3"/>
    </row>
    <row r="372" spans="1:10" ht="14.45">
      <c r="A372" s="3"/>
      <c r="B372" s="9" t="s">
        <v>48</v>
      </c>
      <c r="C372" s="9"/>
      <c r="D372" s="61"/>
      <c r="E372" s="61"/>
      <c r="F372" s="60" t="s">
        <v>64</v>
      </c>
      <c r="G372" s="60" t="s">
        <v>64</v>
      </c>
      <c r="H372" s="5" t="s">
        <v>64</v>
      </c>
      <c r="I372" s="3"/>
      <c r="J372" s="3"/>
    </row>
  </sheetData>
  <mergeCells count="195">
    <mergeCell ref="B362:B363"/>
    <mergeCell ref="C362:C363"/>
    <mergeCell ref="H362:H363"/>
    <mergeCell ref="D363:G363"/>
    <mergeCell ref="D357:H357"/>
    <mergeCell ref="D358:H358"/>
    <mergeCell ref="B359:H359"/>
    <mergeCell ref="D360:G360"/>
    <mergeCell ref="H360:H361"/>
    <mergeCell ref="D361:G361"/>
    <mergeCell ref="D340:H340"/>
    <mergeCell ref="B341:H341"/>
    <mergeCell ref="D342:G342"/>
    <mergeCell ref="H342:H343"/>
    <mergeCell ref="D343:G343"/>
    <mergeCell ref="B344:B345"/>
    <mergeCell ref="C344:C345"/>
    <mergeCell ref="H344:H345"/>
    <mergeCell ref="D345:G345"/>
    <mergeCell ref="B326:B327"/>
    <mergeCell ref="C326:C327"/>
    <mergeCell ref="H326:H327"/>
    <mergeCell ref="D327:G327"/>
    <mergeCell ref="D339:H339"/>
    <mergeCell ref="D321:H321"/>
    <mergeCell ref="D322:H322"/>
    <mergeCell ref="B323:H323"/>
    <mergeCell ref="D324:G324"/>
    <mergeCell ref="H324:H325"/>
    <mergeCell ref="D325:G325"/>
    <mergeCell ref="B305:H305"/>
    <mergeCell ref="D306:G306"/>
    <mergeCell ref="H306:H307"/>
    <mergeCell ref="D307:G307"/>
    <mergeCell ref="B308:B309"/>
    <mergeCell ref="C308:C309"/>
    <mergeCell ref="H308:H309"/>
    <mergeCell ref="D309:G309"/>
    <mergeCell ref="B287:B288"/>
    <mergeCell ref="C287:C288"/>
    <mergeCell ref="H287:H288"/>
    <mergeCell ref="D288:G288"/>
    <mergeCell ref="D304:H304"/>
    <mergeCell ref="D282:H282"/>
    <mergeCell ref="D283:H283"/>
    <mergeCell ref="B284:H284"/>
    <mergeCell ref="D285:G285"/>
    <mergeCell ref="H285:H286"/>
    <mergeCell ref="D286:G286"/>
    <mergeCell ref="D265:H265"/>
    <mergeCell ref="B266:H266"/>
    <mergeCell ref="D267:G267"/>
    <mergeCell ref="H267:H268"/>
    <mergeCell ref="D268:G268"/>
    <mergeCell ref="B269:B270"/>
    <mergeCell ref="C269:C270"/>
    <mergeCell ref="H269:H270"/>
    <mergeCell ref="D270:G270"/>
    <mergeCell ref="B251:B252"/>
    <mergeCell ref="C251:C252"/>
    <mergeCell ref="H251:H252"/>
    <mergeCell ref="D252:G252"/>
    <mergeCell ref="D264:H264"/>
    <mergeCell ref="D246:H246"/>
    <mergeCell ref="D247:H247"/>
    <mergeCell ref="B248:H248"/>
    <mergeCell ref="D249:G249"/>
    <mergeCell ref="H249:H250"/>
    <mergeCell ref="D250:G250"/>
    <mergeCell ref="B230:H230"/>
    <mergeCell ref="D231:G231"/>
    <mergeCell ref="H231:H232"/>
    <mergeCell ref="D232:G232"/>
    <mergeCell ref="B233:B234"/>
    <mergeCell ref="C233:C234"/>
    <mergeCell ref="H233:H234"/>
    <mergeCell ref="D234:G234"/>
    <mergeCell ref="B212:B213"/>
    <mergeCell ref="C212:C213"/>
    <mergeCell ref="H212:H213"/>
    <mergeCell ref="D213:G213"/>
    <mergeCell ref="D229:H229"/>
    <mergeCell ref="D207:H207"/>
    <mergeCell ref="D208:H208"/>
    <mergeCell ref="B209:H209"/>
    <mergeCell ref="D210:G210"/>
    <mergeCell ref="H210:H211"/>
    <mergeCell ref="D211:G211"/>
    <mergeCell ref="D190:H190"/>
    <mergeCell ref="B191:H191"/>
    <mergeCell ref="D192:G192"/>
    <mergeCell ref="H192:H193"/>
    <mergeCell ref="D193:G193"/>
    <mergeCell ref="B194:B195"/>
    <mergeCell ref="C194:C195"/>
    <mergeCell ref="H194:H195"/>
    <mergeCell ref="D195:G195"/>
    <mergeCell ref="B176:B177"/>
    <mergeCell ref="C176:C177"/>
    <mergeCell ref="H176:H177"/>
    <mergeCell ref="D177:G177"/>
    <mergeCell ref="D189:H189"/>
    <mergeCell ref="D171:H171"/>
    <mergeCell ref="D172:H172"/>
    <mergeCell ref="B173:H173"/>
    <mergeCell ref="D174:G174"/>
    <mergeCell ref="H174:H175"/>
    <mergeCell ref="D175:G175"/>
    <mergeCell ref="B155:H155"/>
    <mergeCell ref="D156:G156"/>
    <mergeCell ref="H156:H157"/>
    <mergeCell ref="D157:G157"/>
    <mergeCell ref="B158:B159"/>
    <mergeCell ref="C158:C159"/>
    <mergeCell ref="H158:H159"/>
    <mergeCell ref="D159:G159"/>
    <mergeCell ref="B138:B139"/>
    <mergeCell ref="C138:C139"/>
    <mergeCell ref="H138:H139"/>
    <mergeCell ref="D139:G139"/>
    <mergeCell ref="D154:H154"/>
    <mergeCell ref="D133:H133"/>
    <mergeCell ref="D134:H134"/>
    <mergeCell ref="B135:H135"/>
    <mergeCell ref="D136:G136"/>
    <mergeCell ref="H136:H137"/>
    <mergeCell ref="D137:G137"/>
    <mergeCell ref="D116:H116"/>
    <mergeCell ref="B117:H117"/>
    <mergeCell ref="D118:G118"/>
    <mergeCell ref="H118:H119"/>
    <mergeCell ref="D119:G119"/>
    <mergeCell ref="B120:B121"/>
    <mergeCell ref="C120:C121"/>
    <mergeCell ref="H120:H121"/>
    <mergeCell ref="D121:G121"/>
    <mergeCell ref="B102:B103"/>
    <mergeCell ref="C102:C103"/>
    <mergeCell ref="H102:H103"/>
    <mergeCell ref="D103:G103"/>
    <mergeCell ref="D115:H115"/>
    <mergeCell ref="D97:H97"/>
    <mergeCell ref="D98:H98"/>
    <mergeCell ref="B99:H99"/>
    <mergeCell ref="D100:G100"/>
    <mergeCell ref="H100:H101"/>
    <mergeCell ref="D101:G101"/>
    <mergeCell ref="B81:H81"/>
    <mergeCell ref="D82:G82"/>
    <mergeCell ref="H82:H83"/>
    <mergeCell ref="D83:G83"/>
    <mergeCell ref="B84:B85"/>
    <mergeCell ref="C84:C85"/>
    <mergeCell ref="H84:H85"/>
    <mergeCell ref="D85:G85"/>
    <mergeCell ref="B64:B65"/>
    <mergeCell ref="C64:C65"/>
    <mergeCell ref="H64:H65"/>
    <mergeCell ref="D65:G65"/>
    <mergeCell ref="D80:H80"/>
    <mergeCell ref="D59:H59"/>
    <mergeCell ref="D60:H60"/>
    <mergeCell ref="B61:H61"/>
    <mergeCell ref="D62:G62"/>
    <mergeCell ref="H62:H63"/>
    <mergeCell ref="D63:G63"/>
    <mergeCell ref="D42:H42"/>
    <mergeCell ref="B43:H43"/>
    <mergeCell ref="D44:G44"/>
    <mergeCell ref="H44:H45"/>
    <mergeCell ref="D45:G45"/>
    <mergeCell ref="B46:B47"/>
    <mergeCell ref="C46:C47"/>
    <mergeCell ref="H46:H47"/>
    <mergeCell ref="D47:G47"/>
    <mergeCell ref="B28:B29"/>
    <mergeCell ref="C28:C29"/>
    <mergeCell ref="H28:H29"/>
    <mergeCell ref="D29:G29"/>
    <mergeCell ref="D41:H41"/>
    <mergeCell ref="D23:H23"/>
    <mergeCell ref="D24:H24"/>
    <mergeCell ref="B25:H25"/>
    <mergeCell ref="D26:G26"/>
    <mergeCell ref="H26:H27"/>
    <mergeCell ref="D27:G27"/>
    <mergeCell ref="D6:H6"/>
    <mergeCell ref="B7:H7"/>
    <mergeCell ref="D8:G8"/>
    <mergeCell ref="H8:H9"/>
    <mergeCell ref="D9:G9"/>
    <mergeCell ref="B10:B11"/>
    <mergeCell ref="C10:C11"/>
    <mergeCell ref="H10:H11"/>
    <mergeCell ref="D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E09B4-6814-4816-B1AA-F2BCE2185E7A}"/>
</file>

<file path=customXml/itemProps2.xml><?xml version="1.0" encoding="utf-8"?>
<ds:datastoreItem xmlns:ds="http://schemas.openxmlformats.org/officeDocument/2006/customXml" ds:itemID="{62D10119-2C5C-49AD-B5DB-67BF896B12C8}"/>
</file>

<file path=customXml/itemProps3.xml><?xml version="1.0" encoding="utf-8"?>
<ds:datastoreItem xmlns:ds="http://schemas.openxmlformats.org/officeDocument/2006/customXml" ds:itemID="{C359D03D-6989-4AC4-80C9-0DC00212A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Minessa La Grange</cp:lastModifiedBy>
  <cp:revision/>
  <dcterms:created xsi:type="dcterms:W3CDTF">2026-02-11T09:02:17Z</dcterms:created>
  <dcterms:modified xsi:type="dcterms:W3CDTF">2026-02-19T11:06:26Z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